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"/>
    </mc:Choice>
  </mc:AlternateContent>
  <bookViews>
    <workbookView xWindow="0" yWindow="500" windowWidth="23270" windowHeight="12590"/>
  </bookViews>
  <sheets>
    <sheet name="Итого 2023" sheetId="9" r:id="rId1"/>
  </sheets>
  <calcPr calcId="152511"/>
</workbook>
</file>

<file path=xl/calcChain.xml><?xml version="1.0" encoding="utf-8"?>
<calcChain xmlns="http://schemas.openxmlformats.org/spreadsheetml/2006/main">
  <c r="J18" i="9" l="1"/>
  <c r="Q59" i="9"/>
  <c r="I18" i="9"/>
  <c r="I17" i="9"/>
  <c r="J17" i="9" l="1"/>
  <c r="Q58" i="9"/>
  <c r="Q17" i="9"/>
  <c r="J16" i="9" l="1"/>
  <c r="I16" i="9"/>
  <c r="Q57" i="9" l="1"/>
  <c r="Q56" i="9" l="1"/>
  <c r="J15" i="9"/>
  <c r="I15" i="9"/>
  <c r="J14" i="9" l="1"/>
  <c r="I14" i="9"/>
  <c r="Q55" i="9"/>
  <c r="Q54" i="9" l="1"/>
  <c r="J13" i="9"/>
  <c r="I13" i="9"/>
  <c r="Q13" i="9" l="1"/>
  <c r="Q12" i="9"/>
  <c r="Q53" i="9" l="1"/>
  <c r="Q52" i="9" l="1"/>
  <c r="Q11" i="9"/>
  <c r="Q10" i="9" l="1"/>
  <c r="Q9" i="9" l="1"/>
  <c r="H48" i="9" l="1"/>
  <c r="J7" i="9"/>
  <c r="I7" i="9"/>
  <c r="P19" i="9" l="1"/>
  <c r="O19" i="9"/>
  <c r="R60" i="9"/>
  <c r="Q60" i="9"/>
  <c r="P60" i="9"/>
  <c r="H81" i="9"/>
  <c r="G81" i="9"/>
  <c r="F81" i="9"/>
  <c r="E81" i="9"/>
  <c r="D81" i="9"/>
  <c r="C81" i="9"/>
  <c r="B70" i="9"/>
  <c r="B71" i="9" s="1"/>
  <c r="B72" i="9" s="1"/>
  <c r="B73" i="9" s="1"/>
  <c r="B74" i="9" s="1"/>
  <c r="B75" i="9" s="1"/>
  <c r="B76" i="9" s="1"/>
  <c r="B77" i="9" s="1"/>
  <c r="B78" i="9" s="1"/>
  <c r="B79" i="9" s="1"/>
  <c r="B80" i="9" s="1"/>
  <c r="O60" i="9"/>
  <c r="N60" i="9"/>
  <c r="M60" i="9"/>
  <c r="K60" i="9"/>
  <c r="J60" i="9"/>
  <c r="I60" i="9"/>
  <c r="H60" i="9"/>
  <c r="G60" i="9"/>
  <c r="F60" i="9"/>
  <c r="E60" i="9"/>
  <c r="D60" i="9"/>
  <c r="C60" i="9"/>
  <c r="L60" i="9"/>
  <c r="B49" i="9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M39" i="9"/>
  <c r="L39" i="9"/>
  <c r="J39" i="9"/>
  <c r="I39" i="9"/>
  <c r="G39" i="9"/>
  <c r="F39" i="9"/>
  <c r="D39" i="9"/>
  <c r="C39" i="9"/>
  <c r="E39" i="9" s="1"/>
  <c r="B28" i="9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N27" i="9"/>
  <c r="M19" i="9"/>
  <c r="L19" i="9"/>
  <c r="J19" i="9"/>
  <c r="I19" i="9"/>
  <c r="G19" i="9"/>
  <c r="F19" i="9"/>
  <c r="D19" i="9"/>
  <c r="C19" i="9"/>
  <c r="E19" i="9" s="1"/>
  <c r="B8" i="9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N39" i="9" l="1"/>
  <c r="Q19" i="9"/>
  <c r="H39" i="9"/>
  <c r="N19" i="9"/>
  <c r="K39" i="9"/>
  <c r="K19" i="9"/>
  <c r="H19" i="9"/>
</calcChain>
</file>

<file path=xl/sharedStrings.xml><?xml version="1.0" encoding="utf-8"?>
<sst xmlns="http://schemas.openxmlformats.org/spreadsheetml/2006/main" count="110" uniqueCount="21">
  <si>
    <t>Расчетный период</t>
  </si>
  <si>
    <t>Уровень напряжения</t>
  </si>
  <si>
    <t>ВН</t>
  </si>
  <si>
    <t>СН2</t>
  </si>
  <si>
    <t>НН</t>
  </si>
  <si>
    <t>кВт*ч</t>
  </si>
  <si>
    <t>руб.</t>
  </si>
  <si>
    <t>цена</t>
  </si>
  <si>
    <t>ООО"ИЖЭК"</t>
  </si>
  <si>
    <t>ООО"Никольская эл.сетевая компания"</t>
  </si>
  <si>
    <t>ЗАО"КСК"</t>
  </si>
  <si>
    <t>ПАО"ФСК ЕЭС"</t>
  </si>
  <si>
    <t>ГН</t>
  </si>
  <si>
    <t>ПАО"Россети Ленэнерго"</t>
  </si>
  <si>
    <t>Объм фактического полезного отпуска электроэнергии (мощности) по уровням напряжения  на территории г. Санкт-Петербург за 2023 год</t>
  </si>
  <si>
    <t>Объм фактического полезного отпуска электроэнергии (мощности) по уровням напряжения  на территории Ленинградской области за 2023 год</t>
  </si>
  <si>
    <t>ИТОГО за 2023 г.</t>
  </si>
  <si>
    <t>Объм фактического полезного отпуска электроэнергии в разрезе территориальных сетевых компаний (прочие потребители)  г.Санкт-Петербург за 2023 год</t>
  </si>
  <si>
    <t>Объм фактического полезного отпуска электроэнергии в разрезе территориальных сетевых компаний  (прочие потребители) Ленинградская область за 2023 год</t>
  </si>
  <si>
    <t>Сетевые потери на территории г. Санкт-Петербург за 2023 год</t>
  </si>
  <si>
    <t>ООО"Сетевое предприятие "Росэнерго"(потери)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</si>
</sst>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9]mmmm\ yyyy;@"/>
    <numFmt numFmtId="165" formatCode="#,##0.0"/>
    <numFmt numFmtId="166" formatCode="#,##0.000000"/>
    <numFmt numFmtId="167" formatCode="0.000000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 applyAlignment="1">
      <alignment horizontal="center" vertical="center"/>
    </xf>
    <xf numFmtId="16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3" fontId="0" fillId="0" borderId="0" xfId="0" applyNumberFormat="1"/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4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167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1" xfId="0" applyNumberFormat="1" applyBorder="1" applyAlignment="1">
      <alignment horizontal="center" wrapText="1"/>
    </xf>
    <xf numFmtId="165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/>
    </xf>
    <xf numFmtId="3" fontId="5" fillId="0" borderId="1" xfId="0" applyNumberFormat="1" applyFont="1" applyBorder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0" xfId="0" applyFont="1"/>
    <xf numFmtId="3" fontId="0" fillId="0" borderId="0" xfId="0" applyNumberFormat="1" applyAlignment="1">
      <alignment horizontal="center" vertical="center"/>
    </xf>
    <xf numFmtId="165" fontId="0" fillId="0" borderId="0" xfId="0" applyNumberFormat="1"/>
    <xf numFmtId="4" fontId="0" fillId="0" borderId="0" xfId="0" applyNumberForma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81"/>
  <sheetViews>
    <sheetView tabSelected="1" zoomScale="55" zoomScaleNormal="55" workbookViewId="0"/>
  </sheetViews>
  <sheetFormatPr defaultColWidth="8.81640625" defaultRowHeight="14.5" x14ac:dyDescent="0.35"/>
  <cols>
    <col min="1" max="1" width="3.81640625" customWidth="1"/>
    <col min="2" max="6" width="17.7265625" customWidth="1"/>
    <col min="7" max="7" width="19.1796875" customWidth="1"/>
    <col min="8" max="9" width="17.7265625" customWidth="1"/>
    <col min="10" max="10" width="18.81640625" customWidth="1"/>
    <col min="11" max="14" width="17.7265625" customWidth="1"/>
    <col min="15" max="15" width="20.81640625" customWidth="1"/>
    <col min="16" max="16" width="20.453125" customWidth="1"/>
    <col min="17" max="17" width="21.7265625" customWidth="1"/>
    <col min="18" max="18" width="20.453125" customWidth="1"/>
  </cols>
  <sheetData>
    <row r="2" spans="1:18" ht="15.5" x14ac:dyDescent="0.35">
      <c r="B2" s="46" t="s">
        <v>14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 t="s">
        <v>19</v>
      </c>
      <c r="P2" s="46"/>
      <c r="Q2" s="46"/>
      <c r="R2" s="18"/>
    </row>
    <row r="3" spans="1:18" ht="15.5" x14ac:dyDescent="0.35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8"/>
      <c r="P3" s="18"/>
      <c r="Q3" s="18"/>
      <c r="R3" s="18"/>
    </row>
    <row r="4" spans="1:18" x14ac:dyDescent="0.35">
      <c r="B4" s="52" t="s">
        <v>0</v>
      </c>
      <c r="C4" s="53" t="s">
        <v>1</v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47" t="s">
        <v>1</v>
      </c>
      <c r="P4" s="48"/>
      <c r="Q4" s="49"/>
      <c r="R4" s="28"/>
    </row>
    <row r="5" spans="1:18" x14ac:dyDescent="0.35">
      <c r="B5" s="52"/>
      <c r="C5" s="52" t="s">
        <v>12</v>
      </c>
      <c r="D5" s="52"/>
      <c r="E5" s="52"/>
      <c r="F5" s="50" t="s">
        <v>2</v>
      </c>
      <c r="G5" s="50"/>
      <c r="H5" s="50"/>
      <c r="I5" s="50" t="s">
        <v>3</v>
      </c>
      <c r="J5" s="50"/>
      <c r="K5" s="50"/>
      <c r="L5" s="50" t="s">
        <v>4</v>
      </c>
      <c r="M5" s="50"/>
      <c r="N5" s="50"/>
      <c r="O5" s="50" t="s">
        <v>3</v>
      </c>
      <c r="P5" s="50"/>
      <c r="Q5" s="50"/>
      <c r="R5" s="29"/>
    </row>
    <row r="6" spans="1:18" x14ac:dyDescent="0.35">
      <c r="B6" s="52"/>
      <c r="C6" s="1" t="s">
        <v>5</v>
      </c>
      <c r="D6" s="1" t="s">
        <v>6</v>
      </c>
      <c r="E6" s="1" t="s">
        <v>7</v>
      </c>
      <c r="F6" s="1" t="s">
        <v>5</v>
      </c>
      <c r="G6" s="1" t="s">
        <v>6</v>
      </c>
      <c r="H6" s="1" t="s">
        <v>7</v>
      </c>
      <c r="I6" s="1" t="s">
        <v>5</v>
      </c>
      <c r="J6" s="1" t="s">
        <v>6</v>
      </c>
      <c r="K6" s="1" t="s">
        <v>7</v>
      </c>
      <c r="L6" s="1" t="s">
        <v>5</v>
      </c>
      <c r="M6" s="1" t="s">
        <v>6</v>
      </c>
      <c r="N6" s="1" t="s">
        <v>7</v>
      </c>
      <c r="O6" s="1" t="s">
        <v>5</v>
      </c>
      <c r="P6" s="1" t="s">
        <v>6</v>
      </c>
      <c r="Q6" s="1" t="s">
        <v>7</v>
      </c>
      <c r="R6" s="30"/>
    </row>
    <row r="7" spans="1:18" x14ac:dyDescent="0.35">
      <c r="B7" s="2">
        <v>44930</v>
      </c>
      <c r="C7" s="13">
        <v>0</v>
      </c>
      <c r="D7" s="6">
        <v>0</v>
      </c>
      <c r="E7" s="10">
        <v>0</v>
      </c>
      <c r="F7" s="6">
        <v>14623745</v>
      </c>
      <c r="G7" s="6">
        <v>66253022.259999998</v>
      </c>
      <c r="H7" s="10">
        <v>4.5305099999999996</v>
      </c>
      <c r="I7" s="13">
        <f>17895422-O7</f>
        <v>17865789</v>
      </c>
      <c r="J7" s="6">
        <f>116281481.75-P7</f>
        <v>116192201.08</v>
      </c>
      <c r="K7" s="10">
        <v>6.4978340000000001</v>
      </c>
      <c r="L7" s="13">
        <v>457398</v>
      </c>
      <c r="M7" s="5">
        <v>4359616.129999999</v>
      </c>
      <c r="N7" s="10">
        <v>9.5313409999999994</v>
      </c>
      <c r="O7" s="13">
        <v>29633</v>
      </c>
      <c r="P7" s="6">
        <v>89280.67</v>
      </c>
      <c r="Q7" s="7">
        <v>3.0128789999999999</v>
      </c>
      <c r="R7" s="25"/>
    </row>
    <row r="8" spans="1:18" x14ac:dyDescent="0.35">
      <c r="B8" s="2">
        <f>B7+30</f>
        <v>44960</v>
      </c>
      <c r="C8" s="13">
        <v>0</v>
      </c>
      <c r="D8" s="6">
        <v>0</v>
      </c>
      <c r="E8" s="10">
        <v>0</v>
      </c>
      <c r="F8" s="6">
        <v>14774456</v>
      </c>
      <c r="G8" s="6">
        <v>69622372.150000006</v>
      </c>
      <c r="H8" s="10">
        <v>4.7123480000000004</v>
      </c>
      <c r="I8" s="13">
        <v>17448727</v>
      </c>
      <c r="J8" s="6">
        <v>119999627.16</v>
      </c>
      <c r="K8" s="10">
        <v>6.8716220000000003</v>
      </c>
      <c r="L8" s="13">
        <v>445827</v>
      </c>
      <c r="M8" s="5">
        <v>4452673.5900000008</v>
      </c>
      <c r="N8" s="10">
        <v>9.9874469999999995</v>
      </c>
      <c r="O8" s="13">
        <v>28775</v>
      </c>
      <c r="P8" s="6">
        <v>99154.05</v>
      </c>
      <c r="Q8" s="7">
        <v>3.44584</v>
      </c>
      <c r="R8" s="25"/>
    </row>
    <row r="9" spans="1:18" x14ac:dyDescent="0.35">
      <c r="B9" s="2">
        <f t="shared" ref="B9:B18" si="0">B8+30</f>
        <v>44990</v>
      </c>
      <c r="C9" s="13">
        <v>0</v>
      </c>
      <c r="D9" s="6">
        <v>0</v>
      </c>
      <c r="E9" s="10">
        <v>0</v>
      </c>
      <c r="F9" s="6">
        <v>15833737</v>
      </c>
      <c r="G9" s="6">
        <v>74300286.505536005</v>
      </c>
      <c r="H9" s="10">
        <v>4.6925299999999996</v>
      </c>
      <c r="I9" s="13">
        <v>19189726</v>
      </c>
      <c r="J9" s="6">
        <v>129074655.56</v>
      </c>
      <c r="K9" s="10">
        <v>6.7203350000000004</v>
      </c>
      <c r="L9" s="13">
        <v>474230</v>
      </c>
      <c r="M9" s="5">
        <v>4603600.25</v>
      </c>
      <c r="N9" s="10">
        <v>9.7075259999999997</v>
      </c>
      <c r="O9" s="13">
        <v>31699</v>
      </c>
      <c r="P9" s="6">
        <v>99759.92</v>
      </c>
      <c r="Q9" s="7">
        <f>P9/O9</f>
        <v>3.147099908514464</v>
      </c>
      <c r="R9" s="25"/>
    </row>
    <row r="10" spans="1:18" x14ac:dyDescent="0.35">
      <c r="B10" s="2">
        <f t="shared" si="0"/>
        <v>45020</v>
      </c>
      <c r="C10" s="13">
        <v>0</v>
      </c>
      <c r="D10" s="6">
        <v>0</v>
      </c>
      <c r="E10" s="10">
        <v>0</v>
      </c>
      <c r="F10" s="6">
        <v>15036533</v>
      </c>
      <c r="G10" s="6">
        <v>68519400.574321002</v>
      </c>
      <c r="H10" s="10">
        <v>4.5568619999999997</v>
      </c>
      <c r="I10" s="13">
        <v>17898676</v>
      </c>
      <c r="J10" s="6">
        <v>118900459.38</v>
      </c>
      <c r="K10" s="10">
        <v>6.6377319999999997</v>
      </c>
      <c r="L10" s="13">
        <v>388482</v>
      </c>
      <c r="M10" s="5">
        <v>3969458.3200000003</v>
      </c>
      <c r="N10" s="10">
        <v>10.217869</v>
      </c>
      <c r="O10" s="13">
        <v>25824</v>
      </c>
      <c r="P10" s="6">
        <v>77560.06</v>
      </c>
      <c r="Q10" s="7">
        <f>P10/O10</f>
        <v>3.0034100061957867</v>
      </c>
      <c r="R10" s="25"/>
    </row>
    <row r="11" spans="1:18" x14ac:dyDescent="0.35">
      <c r="B11" s="2">
        <f t="shared" si="0"/>
        <v>45050</v>
      </c>
      <c r="C11" s="13">
        <v>0</v>
      </c>
      <c r="D11" s="6">
        <v>0</v>
      </c>
      <c r="E11" s="10">
        <v>0</v>
      </c>
      <c r="F11" s="6">
        <v>15061886</v>
      </c>
      <c r="G11" s="6">
        <v>70508320.870000005</v>
      </c>
      <c r="H11" s="10">
        <v>4.681241</v>
      </c>
      <c r="I11" s="13">
        <v>17115421</v>
      </c>
      <c r="J11" s="6">
        <v>111867416.66</v>
      </c>
      <c r="K11" s="10">
        <v>6.5315130000000003</v>
      </c>
      <c r="L11" s="13">
        <v>311500</v>
      </c>
      <c r="M11" s="5">
        <v>3529434.98</v>
      </c>
      <c r="N11" s="10">
        <v>11.330449</v>
      </c>
      <c r="O11" s="13">
        <v>21741</v>
      </c>
      <c r="P11" s="6">
        <v>64185.08</v>
      </c>
      <c r="Q11" s="7">
        <f>P11/O11</f>
        <v>2.9522597856584336</v>
      </c>
      <c r="R11" s="25"/>
    </row>
    <row r="12" spans="1:18" x14ac:dyDescent="0.35">
      <c r="B12" s="2">
        <f t="shared" si="0"/>
        <v>45080</v>
      </c>
      <c r="C12" s="13">
        <v>0</v>
      </c>
      <c r="D12" s="6">
        <v>0</v>
      </c>
      <c r="E12" s="10">
        <v>0</v>
      </c>
      <c r="F12" s="6">
        <v>15528939</v>
      </c>
      <c r="G12" s="6">
        <v>73832388.920000002</v>
      </c>
      <c r="H12" s="10">
        <v>4.7545029999999997</v>
      </c>
      <c r="I12" s="13">
        <v>16914406</v>
      </c>
      <c r="J12" s="6">
        <v>113786892.47</v>
      </c>
      <c r="K12" s="10">
        <v>6.7230109999999996</v>
      </c>
      <c r="L12" s="13">
        <v>259753</v>
      </c>
      <c r="M12" s="5">
        <v>3359629.1599999997</v>
      </c>
      <c r="N12" s="10">
        <v>12.933937999999999</v>
      </c>
      <c r="O12" s="13">
        <v>20758</v>
      </c>
      <c r="P12" s="6">
        <v>68409.649999999994</v>
      </c>
      <c r="Q12" s="7">
        <f t="shared" ref="Q12:Q13" si="1">P12/O12</f>
        <v>3.295580017342711</v>
      </c>
      <c r="R12" s="25"/>
    </row>
    <row r="13" spans="1:18" x14ac:dyDescent="0.35">
      <c r="B13" s="2">
        <f t="shared" si="0"/>
        <v>45110</v>
      </c>
      <c r="C13" s="13">
        <v>0</v>
      </c>
      <c r="D13" s="6">
        <v>0</v>
      </c>
      <c r="E13" s="10">
        <v>0</v>
      </c>
      <c r="F13" s="6">
        <v>15536235</v>
      </c>
      <c r="G13" s="6">
        <v>68754857.659999996</v>
      </c>
      <c r="H13" s="10">
        <v>4.4254519999999999</v>
      </c>
      <c r="I13" s="13">
        <f>17539627-O13</f>
        <v>17519050</v>
      </c>
      <c r="J13" s="6">
        <f>114685695.39-P13</f>
        <v>114620452.09999999</v>
      </c>
      <c r="K13" s="10">
        <v>6.5386620000000004</v>
      </c>
      <c r="L13" s="13">
        <v>255988</v>
      </c>
      <c r="M13" s="5">
        <v>3499557.63</v>
      </c>
      <c r="N13" s="10">
        <v>13.670788</v>
      </c>
      <c r="O13" s="13">
        <v>20577</v>
      </c>
      <c r="P13" s="6">
        <v>65243.29</v>
      </c>
      <c r="Q13" s="7">
        <f t="shared" si="1"/>
        <v>3.170690090878165</v>
      </c>
      <c r="R13" s="25"/>
    </row>
    <row r="14" spans="1:18" x14ac:dyDescent="0.35">
      <c r="A14" s="24"/>
      <c r="B14" s="2">
        <f t="shared" si="0"/>
        <v>45140</v>
      </c>
      <c r="C14" s="13">
        <v>0</v>
      </c>
      <c r="D14" s="6">
        <v>0</v>
      </c>
      <c r="E14" s="10">
        <v>0</v>
      </c>
      <c r="F14" s="6">
        <v>15411423</v>
      </c>
      <c r="G14" s="6">
        <v>66688289.659999996</v>
      </c>
      <c r="H14" s="10">
        <v>4.3271990000000002</v>
      </c>
      <c r="I14" s="13">
        <f>16862632-O14</f>
        <v>16841038</v>
      </c>
      <c r="J14" s="6">
        <f>107466415.77-P14</f>
        <v>107401753.17999999</v>
      </c>
      <c r="K14" s="10">
        <v>6.3730510000000002</v>
      </c>
      <c r="L14" s="13">
        <v>257255</v>
      </c>
      <c r="M14" s="5">
        <v>3411843.4</v>
      </c>
      <c r="N14" s="10">
        <v>13.262496000000001</v>
      </c>
      <c r="O14" s="13">
        <v>21594</v>
      </c>
      <c r="P14" s="6">
        <v>64662.59</v>
      </c>
      <c r="Q14" s="7">
        <v>2.9944700000000002</v>
      </c>
      <c r="R14" s="25"/>
    </row>
    <row r="15" spans="1:18" x14ac:dyDescent="0.35">
      <c r="B15" s="2">
        <f>B14+31</f>
        <v>45171</v>
      </c>
      <c r="C15" s="13">
        <v>0</v>
      </c>
      <c r="D15" s="6">
        <v>0</v>
      </c>
      <c r="E15" s="10">
        <v>0</v>
      </c>
      <c r="F15" s="6">
        <v>15473611</v>
      </c>
      <c r="G15" s="6">
        <v>71299517.379999995</v>
      </c>
      <c r="H15" s="10">
        <v>4.6078140000000003</v>
      </c>
      <c r="I15" s="13">
        <f>16723972-O15</f>
        <v>16702155</v>
      </c>
      <c r="J15" s="6">
        <f>110456883.11-P15</f>
        <v>110381518.90000001</v>
      </c>
      <c r="K15" s="10">
        <v>6.6047039999999999</v>
      </c>
      <c r="L15" s="13">
        <v>267667</v>
      </c>
      <c r="M15" s="5">
        <v>3482298.5599999996</v>
      </c>
      <c r="N15" s="10">
        <v>13.009817</v>
      </c>
      <c r="O15" s="13">
        <v>21817</v>
      </c>
      <c r="P15" s="6">
        <v>75364.210000000006</v>
      </c>
      <c r="Q15" s="7">
        <v>3.45438</v>
      </c>
      <c r="R15" s="25"/>
    </row>
    <row r="16" spans="1:18" x14ac:dyDescent="0.35">
      <c r="B16" s="2">
        <f>B15+40</f>
        <v>45211</v>
      </c>
      <c r="C16" s="13">
        <v>0</v>
      </c>
      <c r="D16" s="6">
        <v>0</v>
      </c>
      <c r="E16" s="10">
        <v>0</v>
      </c>
      <c r="F16" s="6">
        <v>14683197</v>
      </c>
      <c r="G16" s="6">
        <v>65987437.799999997</v>
      </c>
      <c r="H16" s="10">
        <v>4.494078</v>
      </c>
      <c r="I16" s="13">
        <f>17483827-O16</f>
        <v>17453947</v>
      </c>
      <c r="J16" s="6">
        <f>112106992.62-P16</f>
        <v>112012541.04000001</v>
      </c>
      <c r="K16" s="10">
        <v>6.4120400000000002</v>
      </c>
      <c r="L16" s="32">
        <v>361513</v>
      </c>
      <c r="M16" s="34">
        <v>3913908.7</v>
      </c>
      <c r="N16" s="10">
        <v>10.826466999999999</v>
      </c>
      <c r="O16" s="13">
        <v>29880</v>
      </c>
      <c r="P16" s="6">
        <v>94451.58</v>
      </c>
      <c r="Q16" s="7">
        <v>3.1610299999999998</v>
      </c>
      <c r="R16" s="25"/>
    </row>
    <row r="17" spans="2:18" x14ac:dyDescent="0.35">
      <c r="B17" s="2">
        <f t="shared" si="0"/>
        <v>45241</v>
      </c>
      <c r="C17" s="13">
        <v>0</v>
      </c>
      <c r="D17" s="6">
        <v>0</v>
      </c>
      <c r="E17" s="10">
        <v>0</v>
      </c>
      <c r="F17" s="6">
        <v>15169934</v>
      </c>
      <c r="G17" s="6">
        <v>65702179.359999999</v>
      </c>
      <c r="H17" s="10">
        <v>4.3310789999999999</v>
      </c>
      <c r="I17" s="13">
        <f>18149800-O17</f>
        <v>18117998</v>
      </c>
      <c r="J17" s="6">
        <f>118694566.56-P17</f>
        <v>118594075.10000001</v>
      </c>
      <c r="K17" s="10">
        <v>6.5397179999999997</v>
      </c>
      <c r="L17" s="32">
        <v>410694</v>
      </c>
      <c r="M17" s="34">
        <v>4021061.72</v>
      </c>
      <c r="N17" s="10">
        <v>9.7908950000000008</v>
      </c>
      <c r="O17" s="13">
        <v>31802</v>
      </c>
      <c r="P17" s="6">
        <v>100491.46</v>
      </c>
      <c r="Q17" s="7">
        <f>P17/O17</f>
        <v>3.1599100685491481</v>
      </c>
      <c r="R17" s="25"/>
    </row>
    <row r="18" spans="2:18" x14ac:dyDescent="0.35">
      <c r="B18" s="2">
        <f t="shared" si="0"/>
        <v>45271</v>
      </c>
      <c r="C18" s="13">
        <v>0</v>
      </c>
      <c r="D18" s="6">
        <v>0</v>
      </c>
      <c r="E18" s="10">
        <v>0</v>
      </c>
      <c r="F18" s="6">
        <v>14795207</v>
      </c>
      <c r="G18" s="6">
        <v>64552448.789999999</v>
      </c>
      <c r="H18" s="10">
        <v>4.3630649999999997</v>
      </c>
      <c r="I18" s="13">
        <f>18962020-O18</f>
        <v>18929047</v>
      </c>
      <c r="J18" s="6">
        <f>121202830.64-P18</f>
        <v>121106328.23</v>
      </c>
      <c r="K18" s="10">
        <v>6.3918730000000004</v>
      </c>
      <c r="L18" s="13">
        <v>494944</v>
      </c>
      <c r="M18" s="1">
        <v>4546614.07</v>
      </c>
      <c r="N18" s="10">
        <v>9.1861180000000004</v>
      </c>
      <c r="O18" s="13">
        <v>32973</v>
      </c>
      <c r="P18" s="6">
        <v>96502.41</v>
      </c>
      <c r="Q18" s="7">
        <v>2.9267100354835778</v>
      </c>
      <c r="R18" s="25"/>
    </row>
    <row r="19" spans="2:18" x14ac:dyDescent="0.35">
      <c r="B19" s="3" t="s">
        <v>16</v>
      </c>
      <c r="C19" s="15">
        <f>SUM(C7:C18)</f>
        <v>0</v>
      </c>
      <c r="D19" s="11">
        <f>SUM(D7:D18)</f>
        <v>0</v>
      </c>
      <c r="E19" s="16">
        <f t="shared" ref="E19" si="2">IF(C19=0,0,ROUND(D19/C19,6))</f>
        <v>0</v>
      </c>
      <c r="F19" s="11">
        <f>SUM(F7:F18)</f>
        <v>181928903</v>
      </c>
      <c r="G19" s="11">
        <f>SUM(G7:G18)</f>
        <v>826020521.9298569</v>
      </c>
      <c r="H19" s="16">
        <f t="shared" ref="H19" si="3">IF(F19=0,0,ROUND(G19/F19,6))</f>
        <v>4.5403479999999998</v>
      </c>
      <c r="I19" s="27">
        <f>SUM(I7:I18)</f>
        <v>211995980</v>
      </c>
      <c r="J19" s="11">
        <f>SUM(J7:J18)</f>
        <v>1393937920.8599999</v>
      </c>
      <c r="K19" s="16">
        <f t="shared" ref="K19" si="4">IF(I19=0,0,ROUND(J19/I19,6))</f>
        <v>6.575304</v>
      </c>
      <c r="L19" s="15">
        <f>SUM(L7:L18)</f>
        <v>4385251</v>
      </c>
      <c r="M19" s="11">
        <f>SUM(M7:M18)</f>
        <v>47149696.509999998</v>
      </c>
      <c r="N19" s="16">
        <f t="shared" ref="N19" si="5">IF(L19=0,0,ROUND(M19/L19,6))</f>
        <v>10.751880999999999</v>
      </c>
      <c r="O19" s="15">
        <f>SUM(O7:O18)</f>
        <v>317073</v>
      </c>
      <c r="P19" s="11">
        <f>SUM(P7:P18)</f>
        <v>995064.97</v>
      </c>
      <c r="Q19" s="16">
        <f t="shared" ref="Q19" si="6">IF(O19=0,0,ROUND(P19/O19,6))</f>
        <v>3.1382840000000001</v>
      </c>
      <c r="R19" s="33"/>
    </row>
    <row r="20" spans="2:18" x14ac:dyDescent="0.35">
      <c r="F20" s="4"/>
      <c r="G20" s="24"/>
      <c r="H20" s="24"/>
      <c r="I20" s="25"/>
      <c r="J20" s="24"/>
      <c r="K20" s="24"/>
      <c r="L20" s="25"/>
      <c r="M20" s="24"/>
      <c r="N20" s="24"/>
      <c r="O20" s="24"/>
      <c r="P20" s="24"/>
      <c r="Q20" s="24"/>
      <c r="R20" s="24"/>
    </row>
    <row r="22" spans="2:18" ht="15.5" x14ac:dyDescent="0.35">
      <c r="B22" s="46" t="s">
        <v>15</v>
      </c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18"/>
      <c r="P22" s="18"/>
      <c r="Q22" s="18"/>
      <c r="R22" s="18"/>
    </row>
    <row r="23" spans="2:18" ht="15.5" x14ac:dyDescent="0.35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8"/>
      <c r="P23" s="18"/>
      <c r="Q23" s="18"/>
      <c r="R23" s="18"/>
    </row>
    <row r="24" spans="2:18" x14ac:dyDescent="0.35">
      <c r="B24" s="52" t="s">
        <v>0</v>
      </c>
      <c r="C24" s="53" t="s">
        <v>1</v>
      </c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28"/>
      <c r="P24" s="28"/>
      <c r="Q24" s="28"/>
      <c r="R24" s="28"/>
    </row>
    <row r="25" spans="2:18" x14ac:dyDescent="0.35">
      <c r="B25" s="52"/>
      <c r="C25" s="52" t="s">
        <v>12</v>
      </c>
      <c r="D25" s="52"/>
      <c r="E25" s="52"/>
      <c r="F25" s="50" t="s">
        <v>2</v>
      </c>
      <c r="G25" s="50"/>
      <c r="H25" s="50"/>
      <c r="I25" s="50" t="s">
        <v>3</v>
      </c>
      <c r="J25" s="50"/>
      <c r="K25" s="50"/>
      <c r="L25" s="50" t="s">
        <v>4</v>
      </c>
      <c r="M25" s="50"/>
      <c r="N25" s="50"/>
      <c r="O25" s="29"/>
      <c r="P25" s="29"/>
      <c r="Q25" s="29"/>
      <c r="R25" s="29"/>
    </row>
    <row r="26" spans="2:18" x14ac:dyDescent="0.35">
      <c r="B26" s="52"/>
      <c r="C26" s="1" t="s">
        <v>5</v>
      </c>
      <c r="D26" s="1" t="s">
        <v>6</v>
      </c>
      <c r="E26" s="1" t="s">
        <v>7</v>
      </c>
      <c r="F26" s="1" t="s">
        <v>5</v>
      </c>
      <c r="G26" s="1" t="s">
        <v>6</v>
      </c>
      <c r="H26" s="1" t="s">
        <v>7</v>
      </c>
      <c r="I26" s="1" t="s">
        <v>5</v>
      </c>
      <c r="J26" s="1" t="s">
        <v>6</v>
      </c>
      <c r="K26" s="1" t="s">
        <v>7</v>
      </c>
      <c r="L26" s="1" t="s">
        <v>5</v>
      </c>
      <c r="M26" s="1" t="s">
        <v>6</v>
      </c>
      <c r="N26" s="1" t="s">
        <v>7</v>
      </c>
      <c r="O26" s="30"/>
      <c r="P26" s="41"/>
      <c r="Q26" s="41"/>
      <c r="R26" s="30"/>
    </row>
    <row r="27" spans="2:18" x14ac:dyDescent="0.35">
      <c r="B27" s="2">
        <v>44930</v>
      </c>
      <c r="C27" s="14">
        <v>0</v>
      </c>
      <c r="D27" s="5">
        <v>0</v>
      </c>
      <c r="E27" s="10">
        <v>0</v>
      </c>
      <c r="F27" s="14">
        <v>2895287.0000000009</v>
      </c>
      <c r="G27" s="5">
        <v>13523397.339999998</v>
      </c>
      <c r="H27" s="10">
        <v>4.6708309999999997</v>
      </c>
      <c r="I27" s="14">
        <v>18085</v>
      </c>
      <c r="J27" s="5">
        <v>138632.91</v>
      </c>
      <c r="K27" s="10">
        <v>7.6656300000000002</v>
      </c>
      <c r="L27" s="14">
        <v>0</v>
      </c>
      <c r="M27" s="1">
        <v>0</v>
      </c>
      <c r="N27" s="10">
        <f t="shared" ref="N27:N39" si="7">IF(L27=0,0,ROUND(M27/L27,6))</f>
        <v>0</v>
      </c>
      <c r="O27" s="39"/>
      <c r="P27" s="41"/>
      <c r="Q27" s="39"/>
      <c r="R27" s="39"/>
    </row>
    <row r="28" spans="2:18" x14ac:dyDescent="0.35">
      <c r="B28" s="2">
        <f>B27+30</f>
        <v>44960</v>
      </c>
      <c r="C28" s="14">
        <v>0</v>
      </c>
      <c r="D28" s="5">
        <v>0</v>
      </c>
      <c r="E28" s="10">
        <v>0</v>
      </c>
      <c r="F28" s="14">
        <v>3682427</v>
      </c>
      <c r="G28" s="5">
        <v>18081169.419999998</v>
      </c>
      <c r="H28" s="10">
        <v>4.9101229999999996</v>
      </c>
      <c r="I28" s="14">
        <v>14884</v>
      </c>
      <c r="J28" s="5">
        <v>120539.41</v>
      </c>
      <c r="K28" s="10">
        <v>8.0985899999999997</v>
      </c>
      <c r="L28" s="14">
        <v>0</v>
      </c>
      <c r="M28" s="1">
        <v>0</v>
      </c>
      <c r="N28" s="10">
        <v>0</v>
      </c>
      <c r="O28" s="39"/>
      <c r="P28" s="41"/>
      <c r="Q28" s="39"/>
      <c r="R28" s="39"/>
    </row>
    <row r="29" spans="2:18" x14ac:dyDescent="0.35">
      <c r="B29" s="2">
        <f t="shared" ref="B29:B38" si="8">B28+30</f>
        <v>44990</v>
      </c>
      <c r="C29" s="14">
        <v>0</v>
      </c>
      <c r="D29" s="5">
        <v>0</v>
      </c>
      <c r="E29" s="10">
        <v>0</v>
      </c>
      <c r="F29" s="14">
        <v>1834739</v>
      </c>
      <c r="G29" s="5">
        <v>8652815.5499999989</v>
      </c>
      <c r="H29" s="10">
        <v>4.7161020000000002</v>
      </c>
      <c r="I29" s="14">
        <v>16241</v>
      </c>
      <c r="J29" s="5">
        <v>126677.37</v>
      </c>
      <c r="K29" s="10">
        <v>7.7998500000000002</v>
      </c>
      <c r="L29" s="14">
        <v>0</v>
      </c>
      <c r="M29" s="1">
        <v>0</v>
      </c>
      <c r="N29" s="10">
        <v>0</v>
      </c>
      <c r="O29" s="39"/>
      <c r="P29" s="41"/>
      <c r="Q29" s="39"/>
      <c r="R29" s="39"/>
    </row>
    <row r="30" spans="2:18" x14ac:dyDescent="0.35">
      <c r="B30" s="2">
        <f t="shared" si="8"/>
        <v>45020</v>
      </c>
      <c r="C30" s="14">
        <v>0</v>
      </c>
      <c r="D30" s="5">
        <v>0</v>
      </c>
      <c r="E30" s="10">
        <v>0</v>
      </c>
      <c r="F30" s="14">
        <v>1671041</v>
      </c>
      <c r="G30" s="5">
        <v>7622788.5200000005</v>
      </c>
      <c r="H30" s="10">
        <v>4.5617000000000001</v>
      </c>
      <c r="I30" s="14">
        <v>13879</v>
      </c>
      <c r="J30" s="5">
        <v>106259.84</v>
      </c>
      <c r="K30" s="10">
        <v>7.6561599999999999</v>
      </c>
      <c r="L30" s="14">
        <v>0</v>
      </c>
      <c r="M30" s="1">
        <v>0</v>
      </c>
      <c r="N30" s="10">
        <v>0</v>
      </c>
      <c r="O30" s="39"/>
      <c r="P30" s="41"/>
      <c r="Q30" s="39"/>
      <c r="R30" s="39"/>
    </row>
    <row r="31" spans="2:18" x14ac:dyDescent="0.35">
      <c r="B31" s="2">
        <f t="shared" si="8"/>
        <v>45050</v>
      </c>
      <c r="C31" s="14">
        <v>0</v>
      </c>
      <c r="D31" s="5">
        <v>0</v>
      </c>
      <c r="E31" s="10">
        <v>0</v>
      </c>
      <c r="F31" s="14">
        <v>1639213</v>
      </c>
      <c r="G31" s="5">
        <v>7414514.2599999988</v>
      </c>
      <c r="H31" s="10">
        <v>4.5232159999999997</v>
      </c>
      <c r="I31" s="14">
        <v>11542</v>
      </c>
      <c r="J31" s="5">
        <v>87777.02</v>
      </c>
      <c r="K31" s="10">
        <v>7.60501</v>
      </c>
      <c r="L31" s="14">
        <v>11658</v>
      </c>
      <c r="M31" s="36">
        <v>119341.9</v>
      </c>
      <c r="N31" s="10">
        <v>10.23691</v>
      </c>
      <c r="O31" s="39"/>
      <c r="P31" s="41"/>
      <c r="Q31" s="39"/>
      <c r="R31" s="39"/>
    </row>
    <row r="32" spans="2:18" x14ac:dyDescent="0.35">
      <c r="B32" s="2">
        <f t="shared" si="8"/>
        <v>45080</v>
      </c>
      <c r="C32" s="14">
        <v>0</v>
      </c>
      <c r="D32" s="5">
        <v>0</v>
      </c>
      <c r="E32" s="10">
        <v>0</v>
      </c>
      <c r="F32" s="14">
        <v>1522477</v>
      </c>
      <c r="G32" s="5">
        <v>7108427.6000000006</v>
      </c>
      <c r="H32" s="10">
        <v>4.6689879999999997</v>
      </c>
      <c r="I32" s="14">
        <v>10372</v>
      </c>
      <c r="J32" s="5">
        <v>82440.08</v>
      </c>
      <c r="K32" s="10">
        <v>7.9483300000000003</v>
      </c>
      <c r="L32" s="14">
        <v>0</v>
      </c>
      <c r="M32" s="1">
        <v>0</v>
      </c>
      <c r="N32" s="10">
        <v>0</v>
      </c>
      <c r="O32" s="39"/>
      <c r="P32" s="41"/>
      <c r="Q32" s="39"/>
      <c r="R32" s="39"/>
    </row>
    <row r="33" spans="2:18" x14ac:dyDescent="0.35">
      <c r="B33" s="2">
        <f t="shared" si="8"/>
        <v>45110</v>
      </c>
      <c r="C33" s="14">
        <v>0</v>
      </c>
      <c r="D33" s="5">
        <v>0</v>
      </c>
      <c r="E33" s="10">
        <v>0</v>
      </c>
      <c r="F33" s="14">
        <v>1608719</v>
      </c>
      <c r="G33" s="5">
        <v>7297734.5899999999</v>
      </c>
      <c r="H33" s="10">
        <v>4.5363639999999998</v>
      </c>
      <c r="I33" s="14">
        <v>10445</v>
      </c>
      <c r="J33" s="5">
        <v>81715.83</v>
      </c>
      <c r="K33" s="10">
        <v>7.8234399999999997</v>
      </c>
      <c r="L33" s="14">
        <v>0</v>
      </c>
      <c r="M33" s="1">
        <v>0</v>
      </c>
      <c r="N33" s="10">
        <v>0</v>
      </c>
      <c r="O33" s="39"/>
      <c r="P33" s="41"/>
      <c r="Q33" s="39"/>
      <c r="R33" s="39"/>
    </row>
    <row r="34" spans="2:18" x14ac:dyDescent="0.35">
      <c r="B34" s="2">
        <f t="shared" si="8"/>
        <v>45140</v>
      </c>
      <c r="C34" s="14">
        <v>0</v>
      </c>
      <c r="D34" s="5">
        <v>0</v>
      </c>
      <c r="E34" s="10">
        <v>0</v>
      </c>
      <c r="F34" s="13">
        <v>1585342.0000000021</v>
      </c>
      <c r="G34" s="6">
        <v>6956334.9199999999</v>
      </c>
      <c r="H34" s="10">
        <v>4.3879080000000004</v>
      </c>
      <c r="I34" s="13">
        <v>10454</v>
      </c>
      <c r="J34" s="6">
        <v>79944.03</v>
      </c>
      <c r="K34" s="10">
        <v>7.6472192000000003</v>
      </c>
      <c r="L34" s="13">
        <v>0</v>
      </c>
      <c r="M34" s="1">
        <v>0</v>
      </c>
      <c r="N34" s="10">
        <v>0</v>
      </c>
      <c r="O34" s="25"/>
      <c r="P34" s="31"/>
      <c r="Q34" s="25"/>
      <c r="R34" s="25"/>
    </row>
    <row r="35" spans="2:18" x14ac:dyDescent="0.35">
      <c r="B35" s="2">
        <f>B34+31</f>
        <v>45171</v>
      </c>
      <c r="C35" s="14">
        <v>0</v>
      </c>
      <c r="D35" s="5">
        <v>0</v>
      </c>
      <c r="E35" s="10">
        <v>0</v>
      </c>
      <c r="F35" s="13">
        <v>1561008</v>
      </c>
      <c r="G35" s="6">
        <v>7298407.7599999998</v>
      </c>
      <c r="H35" s="10">
        <v>4.6754449999999999</v>
      </c>
      <c r="I35" s="13">
        <v>11527</v>
      </c>
      <c r="J35" s="6">
        <v>93450.880000000005</v>
      </c>
      <c r="K35" s="10">
        <v>8.1071290000000005</v>
      </c>
      <c r="L35" s="13">
        <v>0</v>
      </c>
      <c r="M35" s="1">
        <v>0</v>
      </c>
      <c r="N35" s="10">
        <v>0</v>
      </c>
      <c r="O35" s="25"/>
      <c r="P35" s="31"/>
      <c r="Q35" s="25"/>
      <c r="R35" s="25"/>
    </row>
    <row r="36" spans="2:18" x14ac:dyDescent="0.35">
      <c r="B36" s="2">
        <f t="shared" si="8"/>
        <v>45201</v>
      </c>
      <c r="C36" s="14">
        <v>0</v>
      </c>
      <c r="D36" s="5">
        <v>0</v>
      </c>
      <c r="E36" s="10">
        <v>0</v>
      </c>
      <c r="F36" s="13">
        <v>1723823</v>
      </c>
      <c r="G36" s="6">
        <v>7723080.8499999996</v>
      </c>
      <c r="H36" s="10">
        <v>4.4802049999999998</v>
      </c>
      <c r="I36" s="13">
        <v>15688</v>
      </c>
      <c r="J36" s="6">
        <v>122582.58</v>
      </c>
      <c r="K36" s="10">
        <v>7.8137800000000004</v>
      </c>
      <c r="L36" s="13">
        <v>0</v>
      </c>
      <c r="M36" s="1">
        <v>0</v>
      </c>
      <c r="N36" s="10">
        <v>0</v>
      </c>
      <c r="O36" s="25"/>
      <c r="P36" s="31"/>
      <c r="Q36" s="25"/>
      <c r="R36" s="25"/>
    </row>
    <row r="37" spans="2:18" x14ac:dyDescent="0.35">
      <c r="B37" s="2">
        <f>B36+40</f>
        <v>45241</v>
      </c>
      <c r="C37" s="14">
        <v>0</v>
      </c>
      <c r="D37" s="5">
        <v>0</v>
      </c>
      <c r="E37" s="10">
        <v>0</v>
      </c>
      <c r="F37" s="13">
        <v>2018873</v>
      </c>
      <c r="G37" s="6">
        <v>9068050.5800000001</v>
      </c>
      <c r="H37" s="10">
        <v>4.4916400000000003</v>
      </c>
      <c r="I37" s="13">
        <v>19868</v>
      </c>
      <c r="J37" s="6">
        <v>155221.93</v>
      </c>
      <c r="K37" s="10">
        <v>7.8126600000000002</v>
      </c>
      <c r="L37" s="13">
        <v>0</v>
      </c>
      <c r="M37" s="1">
        <v>0</v>
      </c>
      <c r="N37" s="10">
        <v>0</v>
      </c>
      <c r="O37" s="25"/>
      <c r="P37" s="31"/>
      <c r="Q37" s="25"/>
      <c r="R37" s="25"/>
    </row>
    <row r="38" spans="2:18" x14ac:dyDescent="0.35">
      <c r="B38" s="2">
        <f t="shared" si="8"/>
        <v>45271</v>
      </c>
      <c r="C38" s="14">
        <v>0</v>
      </c>
      <c r="D38" s="5">
        <v>0</v>
      </c>
      <c r="E38" s="10">
        <v>0</v>
      </c>
      <c r="F38" s="13">
        <v>2059363</v>
      </c>
      <c r="G38" s="6">
        <v>9001300.790000001</v>
      </c>
      <c r="H38" s="10">
        <v>4.3709150000000001</v>
      </c>
      <c r="I38" s="13">
        <v>19598</v>
      </c>
      <c r="J38" s="6">
        <v>148542.26</v>
      </c>
      <c r="K38" s="10">
        <v>7.5794600000000001</v>
      </c>
      <c r="L38" s="13">
        <v>0</v>
      </c>
      <c r="M38" s="1">
        <v>0</v>
      </c>
      <c r="N38" s="10">
        <v>0</v>
      </c>
      <c r="O38" s="25"/>
      <c r="P38" s="31"/>
      <c r="Q38" s="25"/>
      <c r="R38" s="25"/>
    </row>
    <row r="39" spans="2:18" x14ac:dyDescent="0.35">
      <c r="B39" s="3" t="s">
        <v>16</v>
      </c>
      <c r="C39" s="3">
        <f>SUM(C27:C38)</f>
        <v>0</v>
      </c>
      <c r="D39" s="3">
        <f>SUM(D27:D38)</f>
        <v>0</v>
      </c>
      <c r="E39" s="16">
        <f t="shared" ref="E39" si="9">IF(C39=0,0,ROUND(D39/C39,6))</f>
        <v>0</v>
      </c>
      <c r="F39" s="15">
        <f>SUM(F27:F38)</f>
        <v>23802312</v>
      </c>
      <c r="G39" s="11">
        <f>SUM(G27:G38)</f>
        <v>109748022.18000001</v>
      </c>
      <c r="H39" s="16">
        <f t="shared" ref="H39" si="10">IF(F39=0,0,ROUND(G39/F39,6))</f>
        <v>4.6108140000000004</v>
      </c>
      <c r="I39" s="15">
        <f>SUM(I27:I38)</f>
        <v>172583</v>
      </c>
      <c r="J39" s="11">
        <f>SUM(J27:J38)</f>
        <v>1343784.14</v>
      </c>
      <c r="K39" s="16">
        <f t="shared" ref="K39" si="11">IF(I39=0,0,ROUND(J39/I39,6))</f>
        <v>7.7863069999999999</v>
      </c>
      <c r="L39" s="15">
        <f>SUM(L27:L38)</f>
        <v>11658</v>
      </c>
      <c r="M39" s="11">
        <f>SUM(M27:M38)</f>
        <v>119341.9</v>
      </c>
      <c r="N39" s="16">
        <f t="shared" si="7"/>
        <v>10.23691</v>
      </c>
      <c r="O39" s="35"/>
      <c r="P39" s="42"/>
      <c r="Q39" s="35"/>
      <c r="R39" s="35"/>
    </row>
    <row r="42" spans="2:18" ht="15.5" x14ac:dyDescent="0.35">
      <c r="B42" s="46" t="s">
        <v>17</v>
      </c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18"/>
      <c r="P42" s="18"/>
      <c r="Q42" s="18"/>
      <c r="R42" s="18"/>
    </row>
    <row r="43" spans="2:18" ht="15.5" x14ac:dyDescent="0.35"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8"/>
      <c r="M43" s="18"/>
      <c r="N43" s="18"/>
      <c r="O43" s="18"/>
      <c r="P43" s="18"/>
      <c r="Q43" s="18"/>
      <c r="R43" s="18"/>
    </row>
    <row r="44" spans="2:18" x14ac:dyDescent="0.35">
      <c r="B44" s="51" t="s">
        <v>0</v>
      </c>
      <c r="C44" s="44" t="s">
        <v>1</v>
      </c>
      <c r="D44" s="44"/>
      <c r="E44" s="44"/>
      <c r="F44" s="44" t="s">
        <v>1</v>
      </c>
      <c r="G44" s="44"/>
      <c r="H44" s="44"/>
      <c r="I44" s="44"/>
      <c r="J44" s="44" t="s">
        <v>1</v>
      </c>
      <c r="K44" s="44"/>
      <c r="L44" s="44"/>
      <c r="M44" s="44" t="s">
        <v>1</v>
      </c>
      <c r="N44" s="44"/>
      <c r="O44" s="44"/>
      <c r="P44" s="44" t="s">
        <v>1</v>
      </c>
      <c r="Q44" s="44"/>
      <c r="R44" s="44"/>
    </row>
    <row r="45" spans="2:18" x14ac:dyDescent="0.35">
      <c r="B45" s="51"/>
      <c r="C45" s="9" t="s">
        <v>2</v>
      </c>
      <c r="D45" s="9" t="s">
        <v>3</v>
      </c>
      <c r="E45" s="9" t="s">
        <v>4</v>
      </c>
      <c r="F45" s="9" t="s">
        <v>12</v>
      </c>
      <c r="G45" s="9" t="s">
        <v>2</v>
      </c>
      <c r="H45" s="9" t="s">
        <v>3</v>
      </c>
      <c r="I45" s="9" t="s">
        <v>4</v>
      </c>
      <c r="J45" s="9" t="s">
        <v>2</v>
      </c>
      <c r="K45" s="9" t="s">
        <v>3</v>
      </c>
      <c r="L45" s="9" t="s">
        <v>4</v>
      </c>
      <c r="M45" s="9" t="s">
        <v>2</v>
      </c>
      <c r="N45" s="9" t="s">
        <v>3</v>
      </c>
      <c r="O45" s="9" t="s">
        <v>4</v>
      </c>
      <c r="P45" s="9" t="s">
        <v>2</v>
      </c>
      <c r="Q45" s="9" t="s">
        <v>3</v>
      </c>
      <c r="R45" s="9" t="s">
        <v>4</v>
      </c>
    </row>
    <row r="46" spans="2:18" x14ac:dyDescent="0.35">
      <c r="B46" s="51"/>
      <c r="C46" s="21" t="s">
        <v>5</v>
      </c>
      <c r="D46" s="21" t="s">
        <v>5</v>
      </c>
      <c r="E46" s="21" t="s">
        <v>5</v>
      </c>
      <c r="F46" s="21" t="s">
        <v>5</v>
      </c>
      <c r="G46" s="21" t="s">
        <v>5</v>
      </c>
      <c r="H46" s="21" t="s">
        <v>5</v>
      </c>
      <c r="I46" s="21" t="s">
        <v>5</v>
      </c>
      <c r="J46" s="21" t="s">
        <v>5</v>
      </c>
      <c r="K46" s="21" t="s">
        <v>5</v>
      </c>
      <c r="L46" s="21" t="s">
        <v>5</v>
      </c>
      <c r="M46" s="21" t="s">
        <v>5</v>
      </c>
      <c r="N46" s="21" t="s">
        <v>5</v>
      </c>
      <c r="O46" s="21" t="s">
        <v>5</v>
      </c>
      <c r="P46" s="21" t="s">
        <v>5</v>
      </c>
      <c r="Q46" s="21" t="s">
        <v>5</v>
      </c>
      <c r="R46" s="21" t="s">
        <v>5</v>
      </c>
    </row>
    <row r="47" spans="2:18" ht="18.5" x14ac:dyDescent="0.45">
      <c r="B47" s="23"/>
      <c r="C47" s="23"/>
      <c r="D47" s="23" t="s">
        <v>11</v>
      </c>
      <c r="E47" s="23"/>
      <c r="F47" s="45" t="s">
        <v>13</v>
      </c>
      <c r="G47" s="45"/>
      <c r="H47" s="45"/>
      <c r="I47" s="45"/>
      <c r="J47" s="45" t="s">
        <v>8</v>
      </c>
      <c r="K47" s="45"/>
      <c r="L47" s="45"/>
      <c r="M47" s="45" t="s">
        <v>10</v>
      </c>
      <c r="N47" s="45"/>
      <c r="O47" s="45"/>
      <c r="P47" s="45" t="s">
        <v>20</v>
      </c>
      <c r="Q47" s="45"/>
      <c r="R47" s="45"/>
    </row>
    <row r="48" spans="2:18" x14ac:dyDescent="0.35">
      <c r="B48" s="8">
        <v>44930</v>
      </c>
      <c r="C48" s="13">
        <v>0</v>
      </c>
      <c r="D48" s="13">
        <v>0</v>
      </c>
      <c r="E48" s="13">
        <v>0</v>
      </c>
      <c r="F48" s="13">
        <v>0</v>
      </c>
      <c r="G48" s="13">
        <v>14345458</v>
      </c>
      <c r="H48" s="13">
        <f>14840349</f>
        <v>14840349</v>
      </c>
      <c r="I48" s="13">
        <v>386532</v>
      </c>
      <c r="J48" s="13">
        <v>5893</v>
      </c>
      <c r="K48" s="13">
        <v>2935649</v>
      </c>
      <c r="L48" s="13">
        <v>18120</v>
      </c>
      <c r="M48" s="13">
        <v>272394</v>
      </c>
      <c r="N48" s="13">
        <v>89791</v>
      </c>
      <c r="O48" s="13">
        <v>52746</v>
      </c>
      <c r="P48" s="13">
        <v>0</v>
      </c>
      <c r="Q48" s="13">
        <v>29633</v>
      </c>
      <c r="R48" s="13">
        <v>0</v>
      </c>
    </row>
    <row r="49" spans="2:18" x14ac:dyDescent="0.35">
      <c r="B49" s="8">
        <f>B48+30</f>
        <v>44960</v>
      </c>
      <c r="C49" s="13">
        <v>0</v>
      </c>
      <c r="D49" s="13">
        <v>0</v>
      </c>
      <c r="E49" s="13">
        <v>0</v>
      </c>
      <c r="F49" s="13">
        <v>0</v>
      </c>
      <c r="G49" s="13">
        <v>14458290.000000002</v>
      </c>
      <c r="H49" s="13">
        <v>14576204</v>
      </c>
      <c r="I49" s="13">
        <v>373172</v>
      </c>
      <c r="J49" s="13">
        <v>4842.9999999999991</v>
      </c>
      <c r="K49" s="13">
        <v>2792426</v>
      </c>
      <c r="L49" s="13">
        <v>19700</v>
      </c>
      <c r="M49" s="13">
        <v>311323</v>
      </c>
      <c r="N49" s="13">
        <v>80097</v>
      </c>
      <c r="O49" s="13">
        <v>52955</v>
      </c>
      <c r="P49" s="13">
        <v>0</v>
      </c>
      <c r="Q49" s="13">
        <v>28775</v>
      </c>
      <c r="R49" s="13">
        <v>0</v>
      </c>
    </row>
    <row r="50" spans="2:18" x14ac:dyDescent="0.35">
      <c r="B50" s="8">
        <f t="shared" ref="B50:B59" si="12">B49+30</f>
        <v>44990</v>
      </c>
      <c r="C50" s="13">
        <v>0</v>
      </c>
      <c r="D50" s="13">
        <v>0</v>
      </c>
      <c r="E50" s="13">
        <v>0</v>
      </c>
      <c r="F50" s="13">
        <v>0</v>
      </c>
      <c r="G50" s="13">
        <v>15484995</v>
      </c>
      <c r="H50" s="13">
        <v>15801181</v>
      </c>
      <c r="I50" s="13">
        <v>387750</v>
      </c>
      <c r="J50" s="13">
        <v>5595</v>
      </c>
      <c r="K50" s="13">
        <v>3298424</v>
      </c>
      <c r="L50" s="13">
        <v>27654</v>
      </c>
      <c r="M50" s="13">
        <v>343147</v>
      </c>
      <c r="N50" s="13">
        <v>90121</v>
      </c>
      <c r="O50" s="13">
        <v>58826</v>
      </c>
      <c r="P50" s="13">
        <v>0</v>
      </c>
      <c r="Q50" s="13">
        <v>31699</v>
      </c>
      <c r="R50" s="13">
        <v>0</v>
      </c>
    </row>
    <row r="51" spans="2:18" x14ac:dyDescent="0.35">
      <c r="B51" s="8">
        <f t="shared" si="12"/>
        <v>45020</v>
      </c>
      <c r="C51" s="13">
        <v>0</v>
      </c>
      <c r="D51" s="13">
        <v>0</v>
      </c>
      <c r="E51" s="13">
        <v>0</v>
      </c>
      <c r="F51" s="13">
        <v>0</v>
      </c>
      <c r="G51" s="13">
        <v>14686563</v>
      </c>
      <c r="H51" s="13">
        <v>14727117</v>
      </c>
      <c r="I51" s="13">
        <v>317889</v>
      </c>
      <c r="J51" s="13">
        <v>5145</v>
      </c>
      <c r="K51" s="13">
        <v>3094067</v>
      </c>
      <c r="L51" s="13">
        <v>16649</v>
      </c>
      <c r="M51" s="13">
        <v>344825</v>
      </c>
      <c r="N51" s="13">
        <v>77492</v>
      </c>
      <c r="O51" s="13">
        <v>53944</v>
      </c>
      <c r="P51" s="13">
        <v>0</v>
      </c>
      <c r="Q51" s="13">
        <v>25824</v>
      </c>
      <c r="R51" s="13">
        <v>0</v>
      </c>
    </row>
    <row r="52" spans="2:18" x14ac:dyDescent="0.35">
      <c r="B52" s="8">
        <f t="shared" si="12"/>
        <v>45050</v>
      </c>
      <c r="C52" s="13">
        <v>0</v>
      </c>
      <c r="D52" s="13">
        <v>0</v>
      </c>
      <c r="E52" s="13">
        <v>0</v>
      </c>
      <c r="F52" s="13">
        <v>0</v>
      </c>
      <c r="G52" s="13">
        <v>14720161</v>
      </c>
      <c r="H52" s="13">
        <v>14136179</v>
      </c>
      <c r="I52" s="13">
        <v>244035</v>
      </c>
      <c r="J52" s="13">
        <v>3043</v>
      </c>
      <c r="K52" s="13">
        <v>2897757</v>
      </c>
      <c r="L52" s="13">
        <v>12941</v>
      </c>
      <c r="M52" s="13">
        <v>338682</v>
      </c>
      <c r="N52" s="13">
        <v>81485</v>
      </c>
      <c r="O52" s="13">
        <v>54524</v>
      </c>
      <c r="P52" s="13">
        <v>0</v>
      </c>
      <c r="Q52" s="13">
        <f t="shared" ref="Q52:Q57" si="13">O11</f>
        <v>21741</v>
      </c>
      <c r="R52" s="13">
        <v>0</v>
      </c>
    </row>
    <row r="53" spans="2:18" x14ac:dyDescent="0.35">
      <c r="B53" s="8">
        <f t="shared" si="12"/>
        <v>45080</v>
      </c>
      <c r="C53" s="13">
        <v>0</v>
      </c>
      <c r="D53" s="13">
        <v>0</v>
      </c>
      <c r="E53" s="13">
        <v>0</v>
      </c>
      <c r="F53" s="13">
        <v>0</v>
      </c>
      <c r="G53" s="13">
        <v>15196863</v>
      </c>
      <c r="H53" s="13">
        <v>13948611</v>
      </c>
      <c r="I53" s="13">
        <v>199358</v>
      </c>
      <c r="J53" s="32">
        <v>2300</v>
      </c>
      <c r="K53" s="13">
        <v>2889672</v>
      </c>
      <c r="L53" s="13">
        <v>10407</v>
      </c>
      <c r="M53" s="13">
        <v>329776</v>
      </c>
      <c r="N53" s="13">
        <v>76123</v>
      </c>
      <c r="O53" s="13">
        <v>49988</v>
      </c>
      <c r="P53" s="13">
        <v>0</v>
      </c>
      <c r="Q53" s="13">
        <f t="shared" si="13"/>
        <v>20758</v>
      </c>
      <c r="R53" s="13">
        <v>0</v>
      </c>
    </row>
    <row r="54" spans="2:18" x14ac:dyDescent="0.35">
      <c r="B54" s="8">
        <f t="shared" si="12"/>
        <v>45110</v>
      </c>
      <c r="C54" s="13">
        <v>0</v>
      </c>
      <c r="D54" s="13">
        <v>0</v>
      </c>
      <c r="E54" s="13">
        <v>0</v>
      </c>
      <c r="F54" s="13">
        <v>0</v>
      </c>
      <c r="G54" s="13">
        <v>15281159</v>
      </c>
      <c r="H54" s="13">
        <v>14422690</v>
      </c>
      <c r="I54" s="13">
        <v>198308</v>
      </c>
      <c r="J54" s="13">
        <v>1390</v>
      </c>
      <c r="K54" s="13">
        <v>3017012</v>
      </c>
      <c r="L54" s="13">
        <v>10441</v>
      </c>
      <c r="M54" s="13">
        <v>253686</v>
      </c>
      <c r="N54" s="13">
        <v>79348</v>
      </c>
      <c r="O54" s="13">
        <v>47239</v>
      </c>
      <c r="P54" s="13">
        <v>0</v>
      </c>
      <c r="Q54" s="13">
        <f t="shared" si="13"/>
        <v>20577</v>
      </c>
      <c r="R54" s="13">
        <v>0</v>
      </c>
    </row>
    <row r="55" spans="2:18" x14ac:dyDescent="0.35">
      <c r="B55" s="8">
        <f t="shared" si="12"/>
        <v>45140</v>
      </c>
      <c r="C55" s="13">
        <v>0</v>
      </c>
      <c r="D55" s="13">
        <v>0</v>
      </c>
      <c r="E55" s="13">
        <v>0</v>
      </c>
      <c r="F55" s="13">
        <v>0</v>
      </c>
      <c r="G55" s="13">
        <v>15219428</v>
      </c>
      <c r="H55" s="13">
        <v>13859306</v>
      </c>
      <c r="I55" s="13">
        <v>195216</v>
      </c>
      <c r="J55" s="13">
        <v>1529</v>
      </c>
      <c r="K55" s="13">
        <v>2903237</v>
      </c>
      <c r="L55" s="13">
        <v>11505</v>
      </c>
      <c r="M55" s="13">
        <v>190466</v>
      </c>
      <c r="N55" s="13">
        <v>78495</v>
      </c>
      <c r="O55" s="13">
        <v>50534</v>
      </c>
      <c r="P55" s="13">
        <v>0</v>
      </c>
      <c r="Q55" s="13">
        <f t="shared" si="13"/>
        <v>21594</v>
      </c>
      <c r="R55" s="13">
        <v>0</v>
      </c>
    </row>
    <row r="56" spans="2:18" x14ac:dyDescent="0.35">
      <c r="B56" s="8">
        <f>B55+31</f>
        <v>45171</v>
      </c>
      <c r="C56" s="13">
        <v>0</v>
      </c>
      <c r="D56" s="13">
        <v>0</v>
      </c>
      <c r="E56" s="13">
        <v>0</v>
      </c>
      <c r="F56" s="13">
        <v>0</v>
      </c>
      <c r="G56" s="13">
        <v>15131527</v>
      </c>
      <c r="H56" s="13">
        <v>13892311</v>
      </c>
      <c r="I56" s="13">
        <v>208290</v>
      </c>
      <c r="J56" s="13">
        <v>1789</v>
      </c>
      <c r="K56" s="13">
        <v>2728147</v>
      </c>
      <c r="L56" s="13">
        <v>11691</v>
      </c>
      <c r="M56" s="13">
        <v>340295</v>
      </c>
      <c r="N56" s="13">
        <v>81697</v>
      </c>
      <c r="O56" s="13">
        <v>47686</v>
      </c>
      <c r="P56" s="13">
        <v>0</v>
      </c>
      <c r="Q56" s="13">
        <f t="shared" si="13"/>
        <v>21817</v>
      </c>
      <c r="R56" s="13">
        <v>0</v>
      </c>
    </row>
    <row r="57" spans="2:18" x14ac:dyDescent="0.35">
      <c r="B57" s="8">
        <f>B56+30</f>
        <v>45201</v>
      </c>
      <c r="C57" s="26">
        <v>0</v>
      </c>
      <c r="D57" s="26">
        <v>0</v>
      </c>
      <c r="E57" s="26">
        <v>0</v>
      </c>
      <c r="F57" s="26">
        <v>0</v>
      </c>
      <c r="G57" s="26">
        <v>14316502</v>
      </c>
      <c r="H57" s="26">
        <v>14279808</v>
      </c>
      <c r="I57" s="13">
        <v>288993</v>
      </c>
      <c r="J57" s="13">
        <v>5138</v>
      </c>
      <c r="K57" s="13">
        <v>3085255</v>
      </c>
      <c r="L57" s="13">
        <v>18305</v>
      </c>
      <c r="M57" s="13">
        <v>361557</v>
      </c>
      <c r="N57" s="13">
        <v>88884</v>
      </c>
      <c r="O57" s="13">
        <v>54216</v>
      </c>
      <c r="P57" s="13">
        <v>0</v>
      </c>
      <c r="Q57" s="13">
        <f t="shared" si="13"/>
        <v>29880</v>
      </c>
      <c r="R57" s="13">
        <v>0</v>
      </c>
    </row>
    <row r="58" spans="2:18" x14ac:dyDescent="0.35">
      <c r="B58" s="8">
        <f>B57+40</f>
        <v>45241</v>
      </c>
      <c r="C58" s="26">
        <v>0</v>
      </c>
      <c r="D58" s="26">
        <v>0</v>
      </c>
      <c r="E58" s="26">
        <v>0</v>
      </c>
      <c r="F58" s="26">
        <v>0</v>
      </c>
      <c r="G58" s="26">
        <v>14809307</v>
      </c>
      <c r="H58" s="26">
        <v>14783662</v>
      </c>
      <c r="I58" s="13">
        <v>336181</v>
      </c>
      <c r="J58" s="13">
        <v>5586</v>
      </c>
      <c r="K58" s="13">
        <v>3247097</v>
      </c>
      <c r="L58" s="13">
        <v>21746</v>
      </c>
      <c r="M58" s="13">
        <v>355041</v>
      </c>
      <c r="N58" s="13">
        <v>87239</v>
      </c>
      <c r="O58" s="13">
        <v>52766</v>
      </c>
      <c r="P58" s="13">
        <v>0</v>
      </c>
      <c r="Q58" s="13">
        <f>O17</f>
        <v>31802</v>
      </c>
      <c r="R58" s="13">
        <v>0</v>
      </c>
    </row>
    <row r="59" spans="2:18" x14ac:dyDescent="0.35">
      <c r="B59" s="8">
        <f t="shared" si="12"/>
        <v>45271</v>
      </c>
      <c r="C59" s="26">
        <v>0</v>
      </c>
      <c r="D59" s="26">
        <v>0</v>
      </c>
      <c r="E59" s="26">
        <v>0</v>
      </c>
      <c r="F59" s="26">
        <v>0</v>
      </c>
      <c r="G59" s="26">
        <v>14486010</v>
      </c>
      <c r="H59" s="26">
        <v>15383416</v>
      </c>
      <c r="I59" s="13">
        <v>409218</v>
      </c>
      <c r="J59" s="13">
        <v>5692</v>
      </c>
      <c r="K59" s="13">
        <v>3450917</v>
      </c>
      <c r="L59" s="13">
        <v>30136</v>
      </c>
      <c r="M59" s="13">
        <v>303505</v>
      </c>
      <c r="N59" s="13">
        <v>94716</v>
      </c>
      <c r="O59" s="13">
        <v>55590</v>
      </c>
      <c r="P59" s="13">
        <v>0</v>
      </c>
      <c r="Q59" s="13">
        <f>O18</f>
        <v>32973</v>
      </c>
      <c r="R59" s="13">
        <v>0</v>
      </c>
    </row>
    <row r="60" spans="2:18" x14ac:dyDescent="0.35">
      <c r="B60" s="19" t="s">
        <v>16</v>
      </c>
      <c r="C60" s="15">
        <f t="shared" ref="C60:E60" si="14">SUM(C48:C59)</f>
        <v>0</v>
      </c>
      <c r="D60" s="15">
        <f t="shared" si="14"/>
        <v>0</v>
      </c>
      <c r="E60" s="15">
        <f t="shared" si="14"/>
        <v>0</v>
      </c>
      <c r="F60" s="15">
        <f>SUM(F48:F59)</f>
        <v>0</v>
      </c>
      <c r="G60" s="15">
        <f t="shared" ref="G60:O60" si="15">SUM(G48:G59)</f>
        <v>178136263</v>
      </c>
      <c r="H60" s="15">
        <f t="shared" si="15"/>
        <v>174650834</v>
      </c>
      <c r="I60" s="15">
        <f t="shared" si="15"/>
        <v>3544942</v>
      </c>
      <c r="J60" s="15">
        <f t="shared" si="15"/>
        <v>47943</v>
      </c>
      <c r="K60" s="15">
        <f t="shared" si="15"/>
        <v>36339660</v>
      </c>
      <c r="L60" s="15">
        <f t="shared" si="15"/>
        <v>209295</v>
      </c>
      <c r="M60" s="15">
        <f t="shared" si="15"/>
        <v>3744697</v>
      </c>
      <c r="N60" s="15">
        <f t="shared" si="15"/>
        <v>1005488</v>
      </c>
      <c r="O60" s="15">
        <f t="shared" si="15"/>
        <v>631014</v>
      </c>
      <c r="P60" s="15">
        <f t="shared" ref="P60:R60" si="16">SUM(P48:P59)</f>
        <v>0</v>
      </c>
      <c r="Q60" s="15">
        <f t="shared" si="16"/>
        <v>317073</v>
      </c>
      <c r="R60" s="15">
        <f t="shared" si="16"/>
        <v>0</v>
      </c>
    </row>
    <row r="61" spans="2:18" x14ac:dyDescent="0.35">
      <c r="B61" s="4"/>
    </row>
    <row r="62" spans="2:18" x14ac:dyDescent="0.35">
      <c r="B62" s="4"/>
    </row>
    <row r="63" spans="2:18" ht="15.5" x14ac:dyDescent="0.35">
      <c r="B63" s="46" t="s">
        <v>18</v>
      </c>
      <c r="C63" s="46"/>
      <c r="D63" s="46"/>
      <c r="E63" s="46"/>
      <c r="F63" s="46"/>
      <c r="G63" s="46"/>
      <c r="H63" s="46"/>
      <c r="I63" s="46"/>
      <c r="J63" s="46"/>
      <c r="K63" s="46"/>
      <c r="L63" s="38"/>
      <c r="M63" s="38"/>
      <c r="N63" s="38"/>
      <c r="O63" s="18"/>
      <c r="P63" s="18"/>
      <c r="Q63" s="18"/>
      <c r="R63" s="18"/>
    </row>
    <row r="64" spans="2:18" ht="15.5" x14ac:dyDescent="0.35">
      <c r="B64" s="12"/>
      <c r="C64" s="12"/>
      <c r="D64" s="12"/>
      <c r="E64" s="12"/>
      <c r="F64" s="12"/>
      <c r="G64" s="12"/>
      <c r="H64" s="12"/>
      <c r="I64" s="18"/>
      <c r="J64" s="18"/>
      <c r="K64" s="18"/>
      <c r="L64" s="18"/>
      <c r="M64" s="18"/>
      <c r="N64" s="18"/>
      <c r="O64" s="18"/>
      <c r="P64" s="18"/>
      <c r="Q64" s="18"/>
      <c r="R64" s="18"/>
    </row>
    <row r="65" spans="2:13" x14ac:dyDescent="0.35">
      <c r="B65" s="51" t="s">
        <v>0</v>
      </c>
      <c r="C65" s="44" t="s">
        <v>1</v>
      </c>
      <c r="D65" s="44"/>
      <c r="E65" s="44"/>
      <c r="F65" s="44" t="s">
        <v>1</v>
      </c>
      <c r="G65" s="44"/>
      <c r="H65" s="44"/>
    </row>
    <row r="66" spans="2:13" x14ac:dyDescent="0.35">
      <c r="B66" s="51"/>
      <c r="C66" s="9" t="s">
        <v>2</v>
      </c>
      <c r="D66" s="9" t="s">
        <v>3</v>
      </c>
      <c r="E66" s="9" t="s">
        <v>4</v>
      </c>
      <c r="F66" s="9" t="s">
        <v>2</v>
      </c>
      <c r="G66" s="9" t="s">
        <v>3</v>
      </c>
      <c r="H66" s="9" t="s">
        <v>4</v>
      </c>
      <c r="K66" s="20"/>
      <c r="L66" s="4"/>
      <c r="M66" s="4"/>
    </row>
    <row r="67" spans="2:13" x14ac:dyDescent="0.35">
      <c r="B67" s="51"/>
      <c r="C67" s="21" t="s">
        <v>5</v>
      </c>
      <c r="D67" s="21" t="s">
        <v>5</v>
      </c>
      <c r="E67" s="21" t="s">
        <v>5</v>
      </c>
      <c r="F67" s="21" t="s">
        <v>5</v>
      </c>
      <c r="G67" s="21" t="s">
        <v>5</v>
      </c>
      <c r="H67" s="21" t="s">
        <v>5</v>
      </c>
      <c r="L67" s="4"/>
    </row>
    <row r="68" spans="2:13" ht="18.5" x14ac:dyDescent="0.45">
      <c r="B68" s="37"/>
      <c r="C68" s="37"/>
      <c r="D68" s="37" t="s">
        <v>13</v>
      </c>
      <c r="E68" s="37"/>
      <c r="F68" s="43" t="s">
        <v>9</v>
      </c>
      <c r="G68" s="43"/>
      <c r="H68" s="43"/>
      <c r="K68" s="24"/>
      <c r="L68" s="4"/>
      <c r="M68" s="40"/>
    </row>
    <row r="69" spans="2:13" x14ac:dyDescent="0.35">
      <c r="B69" s="8">
        <v>44930</v>
      </c>
      <c r="C69" s="13">
        <v>1013270</v>
      </c>
      <c r="D69" s="13">
        <v>18085</v>
      </c>
      <c r="E69" s="13">
        <v>0</v>
      </c>
      <c r="F69" s="13">
        <v>1882017.0000000012</v>
      </c>
      <c r="G69" s="13">
        <v>0</v>
      </c>
      <c r="H69" s="13">
        <v>0</v>
      </c>
      <c r="L69" s="4"/>
    </row>
    <row r="70" spans="2:13" x14ac:dyDescent="0.35">
      <c r="B70" s="8">
        <f>B69+30</f>
        <v>44960</v>
      </c>
      <c r="C70" s="13">
        <v>2017920</v>
      </c>
      <c r="D70" s="13">
        <v>14884</v>
      </c>
      <c r="E70" s="13">
        <v>0</v>
      </c>
      <c r="F70" s="13">
        <v>1664507</v>
      </c>
      <c r="G70" s="13">
        <v>0</v>
      </c>
      <c r="H70" s="13">
        <v>0</v>
      </c>
    </row>
    <row r="71" spans="2:13" x14ac:dyDescent="0.35">
      <c r="B71" s="8">
        <f t="shared" ref="B71:B80" si="17">B70+30</f>
        <v>44990</v>
      </c>
      <c r="C71" s="13">
        <v>1880</v>
      </c>
      <c r="D71" s="13">
        <v>16241</v>
      </c>
      <c r="E71" s="13">
        <v>0</v>
      </c>
      <c r="F71" s="13">
        <v>1832859</v>
      </c>
      <c r="G71" s="13">
        <v>0</v>
      </c>
      <c r="H71" s="13">
        <v>0</v>
      </c>
      <c r="K71" s="24"/>
      <c r="L71" s="4"/>
    </row>
    <row r="72" spans="2:13" x14ac:dyDescent="0.35">
      <c r="B72" s="8">
        <f t="shared" si="17"/>
        <v>45020</v>
      </c>
      <c r="C72" s="13">
        <v>1178</v>
      </c>
      <c r="D72" s="13">
        <v>13879</v>
      </c>
      <c r="E72" s="13">
        <v>0</v>
      </c>
      <c r="F72" s="13">
        <v>1669863</v>
      </c>
      <c r="G72" s="13">
        <v>0</v>
      </c>
      <c r="H72" s="13">
        <v>0</v>
      </c>
      <c r="L72" s="4"/>
      <c r="M72" s="4"/>
    </row>
    <row r="73" spans="2:13" x14ac:dyDescent="0.35">
      <c r="B73" s="8">
        <f t="shared" si="17"/>
        <v>45050</v>
      </c>
      <c r="C73" s="13">
        <v>977</v>
      </c>
      <c r="D73" s="13">
        <v>11542</v>
      </c>
      <c r="E73" s="17">
        <v>11658</v>
      </c>
      <c r="F73" s="13">
        <v>1638236</v>
      </c>
      <c r="G73" s="13">
        <v>0</v>
      </c>
      <c r="H73" s="17">
        <v>0</v>
      </c>
    </row>
    <row r="74" spans="2:13" x14ac:dyDescent="0.35">
      <c r="B74" s="8">
        <f t="shared" si="17"/>
        <v>45080</v>
      </c>
      <c r="C74" s="13">
        <v>1021</v>
      </c>
      <c r="D74" s="13">
        <v>10372</v>
      </c>
      <c r="E74" s="17">
        <v>0</v>
      </c>
      <c r="F74" s="13">
        <v>1521456</v>
      </c>
      <c r="G74" s="13">
        <v>0</v>
      </c>
      <c r="H74" s="17">
        <v>0</v>
      </c>
    </row>
    <row r="75" spans="2:13" x14ac:dyDescent="0.35">
      <c r="B75" s="8">
        <f t="shared" si="17"/>
        <v>45110</v>
      </c>
      <c r="C75" s="13">
        <v>1058</v>
      </c>
      <c r="D75" s="13">
        <v>10445</v>
      </c>
      <c r="E75" s="17">
        <v>0</v>
      </c>
      <c r="F75" s="13">
        <v>1607661</v>
      </c>
      <c r="G75" s="13">
        <v>0</v>
      </c>
      <c r="H75" s="17">
        <v>0</v>
      </c>
    </row>
    <row r="76" spans="2:13" x14ac:dyDescent="0.35">
      <c r="B76" s="8">
        <f t="shared" si="17"/>
        <v>45140</v>
      </c>
      <c r="C76" s="13">
        <v>671</v>
      </c>
      <c r="D76" s="13">
        <v>10454</v>
      </c>
      <c r="E76" s="17">
        <v>0</v>
      </c>
      <c r="F76" s="13">
        <v>1584671.0000000021</v>
      </c>
      <c r="G76" s="13">
        <v>0</v>
      </c>
      <c r="H76" s="17">
        <v>0</v>
      </c>
    </row>
    <row r="77" spans="2:13" x14ac:dyDescent="0.35">
      <c r="B77" s="8">
        <f>B76+31</f>
        <v>45171</v>
      </c>
      <c r="C77" s="13">
        <v>553</v>
      </c>
      <c r="D77" s="13">
        <v>11527</v>
      </c>
      <c r="E77" s="17">
        <v>0</v>
      </c>
      <c r="F77" s="13">
        <v>1560455</v>
      </c>
      <c r="G77" s="13">
        <v>0</v>
      </c>
      <c r="H77" s="17">
        <v>0</v>
      </c>
    </row>
    <row r="78" spans="2:13" x14ac:dyDescent="0.35">
      <c r="B78" s="8">
        <f>B77+30</f>
        <v>45201</v>
      </c>
      <c r="C78" s="13">
        <v>2232</v>
      </c>
      <c r="D78" s="13">
        <v>15688</v>
      </c>
      <c r="E78" s="13">
        <v>0</v>
      </c>
      <c r="F78" s="13">
        <v>1721591</v>
      </c>
      <c r="G78" s="13">
        <v>0</v>
      </c>
      <c r="H78" s="13">
        <v>0</v>
      </c>
    </row>
    <row r="79" spans="2:13" x14ac:dyDescent="0.35">
      <c r="B79" s="8">
        <f>B78+40</f>
        <v>45241</v>
      </c>
      <c r="C79" s="13">
        <v>1751</v>
      </c>
      <c r="D79" s="13">
        <v>19868</v>
      </c>
      <c r="E79" s="17">
        <v>0</v>
      </c>
      <c r="F79" s="13">
        <v>2017122</v>
      </c>
      <c r="G79" s="13">
        <v>0</v>
      </c>
      <c r="H79" s="17">
        <v>0</v>
      </c>
    </row>
    <row r="80" spans="2:13" x14ac:dyDescent="0.35">
      <c r="B80" s="8">
        <f t="shared" si="17"/>
        <v>45271</v>
      </c>
      <c r="C80" s="13">
        <v>3232</v>
      </c>
      <c r="D80" s="13">
        <v>19598</v>
      </c>
      <c r="E80" s="13">
        <v>0</v>
      </c>
      <c r="F80" s="13">
        <v>2056131</v>
      </c>
      <c r="G80" s="13">
        <v>0</v>
      </c>
      <c r="H80" s="13">
        <v>0</v>
      </c>
    </row>
    <row r="81" spans="2:8" x14ac:dyDescent="0.35">
      <c r="B81" s="19" t="s">
        <v>16</v>
      </c>
      <c r="C81" s="22">
        <f t="shared" ref="C81:H81" si="18">SUM(C69:C80)</f>
        <v>3045743</v>
      </c>
      <c r="D81" s="22">
        <f t="shared" si="18"/>
        <v>172583</v>
      </c>
      <c r="E81" s="22">
        <f t="shared" si="18"/>
        <v>11658</v>
      </c>
      <c r="F81" s="22">
        <f t="shared" si="18"/>
        <v>20756569</v>
      </c>
      <c r="G81" s="22">
        <f t="shared" si="18"/>
        <v>0</v>
      </c>
      <c r="H81" s="22">
        <f t="shared" si="18"/>
        <v>0</v>
      </c>
    </row>
  </sheetData>
  <mergeCells count="33">
    <mergeCell ref="B2:N2"/>
    <mergeCell ref="B4:B6"/>
    <mergeCell ref="C4:N4"/>
    <mergeCell ref="C5:E5"/>
    <mergeCell ref="F5:H5"/>
    <mergeCell ref="I5:K5"/>
    <mergeCell ref="L5:N5"/>
    <mergeCell ref="F44:I44"/>
    <mergeCell ref="J44:L44"/>
    <mergeCell ref="M44:O44"/>
    <mergeCell ref="B22:N22"/>
    <mergeCell ref="B24:B26"/>
    <mergeCell ref="C24:N24"/>
    <mergeCell ref="C25:E25"/>
    <mergeCell ref="F25:H25"/>
    <mergeCell ref="I25:K25"/>
    <mergeCell ref="L25:N25"/>
    <mergeCell ref="F68:H68"/>
    <mergeCell ref="P44:R44"/>
    <mergeCell ref="P47:R47"/>
    <mergeCell ref="O2:Q2"/>
    <mergeCell ref="O4:Q4"/>
    <mergeCell ref="O5:Q5"/>
    <mergeCell ref="F47:I47"/>
    <mergeCell ref="J47:L47"/>
    <mergeCell ref="M47:O47"/>
    <mergeCell ref="B63:K63"/>
    <mergeCell ref="B65:B67"/>
    <mergeCell ref="C65:E65"/>
    <mergeCell ref="F65:H65"/>
    <mergeCell ref="B42:N42"/>
    <mergeCell ref="B44:B46"/>
    <mergeCell ref="C44:E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Итого 2023</vt:lpstr>
    </vt:vector>
  </TitlesOfParts>
  <Company>DG Win&amp;Soft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</dc:creator>
  <cp:lastModifiedBy>Kirill Aleksandrov</cp:lastModifiedBy>
  <cp:lastPrinted>2014-09-12T10:05:56Z</cp:lastPrinted>
  <dcterms:created xsi:type="dcterms:W3CDTF">2013-02-13T06:26:05Z</dcterms:created>
  <dcterms:modified xsi:type="dcterms:W3CDTF">2024-01-29T12:34:38Z</dcterms:modified>
</cp:coreProperties>
</file>