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-120" yWindow="-120" windowWidth="29040" windowHeight="15840"/>
  </bookViews>
  <sheets>
    <sheet name="Итого 2024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Q59" i="14"/>
  <c r="Q58" i="14"/>
  <c r="J17" i="14"/>
  <c r="I17" i="14"/>
  <c r="Q57" i="14" l="1"/>
  <c r="Q56" i="14" l="1"/>
  <c r="J15" i="14"/>
  <c r="I15" i="14"/>
  <c r="P37" i="14" l="1"/>
  <c r="O37" i="14"/>
  <c r="P36" i="14"/>
  <c r="O36" i="14"/>
  <c r="P35" i="14"/>
  <c r="O35" i="14"/>
  <c r="P34" i="14"/>
  <c r="O34" i="14"/>
  <c r="P33" i="14"/>
  <c r="O33" i="14"/>
  <c r="O32" i="14"/>
  <c r="O31" i="14"/>
  <c r="O30" i="14"/>
  <c r="O29" i="14"/>
  <c r="O28" i="14"/>
  <c r="O27" i="14"/>
  <c r="O26" i="14"/>
  <c r="O38" i="14" l="1"/>
  <c r="Q54" i="14"/>
  <c r="P26" i="14" l="1"/>
  <c r="P27" i="14"/>
  <c r="P28" i="14"/>
  <c r="P29" i="14"/>
  <c r="P30" i="14"/>
  <c r="P31" i="14"/>
  <c r="P32" i="14"/>
  <c r="P38" i="14" l="1"/>
  <c r="Q53" i="14"/>
  <c r="Q12" i="14"/>
  <c r="Q52" i="14" l="1"/>
  <c r="Q11" i="14"/>
  <c r="Q51" i="14" l="1"/>
  <c r="Q50" i="14" l="1"/>
  <c r="J9" i="14"/>
  <c r="I9" i="14"/>
  <c r="Q49" i="14" l="1"/>
  <c r="Q48" i="14" l="1"/>
  <c r="H81" i="14" l="1"/>
  <c r="G81" i="14"/>
  <c r="F81" i="14"/>
  <c r="E81" i="14"/>
  <c r="D81" i="14"/>
  <c r="C81" i="14"/>
  <c r="B70" i="14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R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49" i="14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M39" i="14"/>
  <c r="L39" i="14"/>
  <c r="J39" i="14"/>
  <c r="I39" i="14"/>
  <c r="G39" i="14"/>
  <c r="F39" i="14"/>
  <c r="D39" i="14"/>
  <c r="C39" i="14"/>
  <c r="E39" i="14" s="1"/>
  <c r="B28" i="14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P19" i="14"/>
  <c r="O19" i="14"/>
  <c r="M19" i="14"/>
  <c r="L19" i="14"/>
  <c r="G19" i="14"/>
  <c r="F19" i="14"/>
  <c r="D19" i="14"/>
  <c r="C19" i="14"/>
  <c r="E19" i="14" s="1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I19" i="14"/>
  <c r="Q19" i="14" l="1"/>
  <c r="N19" i="14"/>
  <c r="K39" i="14"/>
  <c r="H39" i="14"/>
  <c r="N39" i="14"/>
  <c r="H19" i="14"/>
  <c r="Q60" i="14"/>
  <c r="J19" i="14"/>
  <c r="K19" i="14" s="1"/>
</calcChain>
</file>

<file path=xl/sharedStrings.xml><?xml version="1.0" encoding="utf-8"?>
<sst xmlns="http://schemas.openxmlformats.org/spreadsheetml/2006/main" count="112" uniqueCount="23">
  <si>
    <t>Расчетный период</t>
  </si>
  <si>
    <t>Уровень напряжения</t>
  </si>
  <si>
    <t>ВН</t>
  </si>
  <si>
    <t>СН2</t>
  </si>
  <si>
    <t>НН</t>
  </si>
  <si>
    <t>кВт*ч</t>
  </si>
  <si>
    <t>руб.</t>
  </si>
  <si>
    <t>цена</t>
  </si>
  <si>
    <t>ООО"Никольская эл.сетевая компания"</t>
  </si>
  <si>
    <t>ЗАО"КСК"</t>
  </si>
  <si>
    <t>ПАО"ФСК ЕЭС"</t>
  </si>
  <si>
    <t>ГН</t>
  </si>
  <si>
    <t>ПАО"Россети Ленэнерго"</t>
  </si>
  <si>
    <t>стоим.</t>
  </si>
  <si>
    <t>энергия</t>
  </si>
  <si>
    <t>ООО"Сетевое предприятие "Росэнерго"(потери)</t>
  </si>
  <si>
    <t>Объм фактического полезного отпуска электроэнергии (мощности) по уровням напряжения  на территории г. Санкт-Петербург за 2024 год</t>
  </si>
  <si>
    <t>ИТОГО за 2024 г.</t>
  </si>
  <si>
    <t>Объм фактического полезного отпуска электроэнергии (мощности) по уровням напряжения  на территории Ленинградской области за 2024 год</t>
  </si>
  <si>
    <t>Объм фактического полезного отпуска электроэнергии в разрезе территориальных сетевых компаний (прочие потребители)  г.Санкт-Петербург за 2024 год</t>
  </si>
  <si>
    <t>Объм фактического полезного отпуска электроэнергии в разрезе территориальных сетевых компаний  (прочие потребители) Ленинградская область за 2024 год</t>
  </si>
  <si>
    <t>Сетевые потери на территории г. Санкт-Петербург за 2024 год</t>
  </si>
  <si>
    <t>ООО"ИЖЭК" (моносеть с 01.09.2024)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</si>
</sst>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mmmm\ yyyy;@"/>
    <numFmt numFmtId="165" formatCode="#,##0.0"/>
    <numFmt numFmtId="166" formatCode="#,##0.000000"/>
    <numFmt numFmtId="167" formatCode="0.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3" fontId="0" fillId="0" borderId="0" xfId="0" applyNumberFormat="1"/>
    <xf numFmtId="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/>
    <xf numFmtId="3" fontId="0" fillId="0" borderId="0" xfId="0" applyNumberFormat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1"/>
  <sheetViews>
    <sheetView tabSelected="1" zoomScale="60" zoomScaleNormal="60" workbookViewId="0">
      <selection activeCell="R27" sqref="R27"/>
    </sheetView>
  </sheetViews>
  <sheetFormatPr defaultColWidth="8.81640625" defaultRowHeight="14.5" x14ac:dyDescent="0.35"/>
  <cols>
    <col min="1" max="1" width="3.81640625" customWidth="1"/>
    <col min="2" max="6" width="17.7265625" customWidth="1"/>
    <col min="7" max="7" width="19.1796875" customWidth="1"/>
    <col min="8" max="9" width="17.7265625" customWidth="1"/>
    <col min="10" max="10" width="18.81640625" customWidth="1"/>
    <col min="11" max="14" width="17.7265625" customWidth="1"/>
    <col min="15" max="15" width="20.81640625" customWidth="1"/>
    <col min="16" max="16" width="20.453125" customWidth="1"/>
    <col min="17" max="17" width="21.7265625" customWidth="1"/>
    <col min="18" max="18" width="20.453125" customWidth="1"/>
  </cols>
  <sheetData>
    <row r="2" spans="1:18" ht="15.5" x14ac:dyDescent="0.35">
      <c r="B2" s="49" t="s">
        <v>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 t="s">
        <v>21</v>
      </c>
      <c r="P2" s="49"/>
      <c r="Q2" s="49"/>
      <c r="R2" s="39"/>
    </row>
    <row r="3" spans="1:18" ht="15.5" x14ac:dyDescent="0.3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39"/>
      <c r="P3" s="39"/>
      <c r="Q3" s="39"/>
      <c r="R3" s="39"/>
    </row>
    <row r="4" spans="1:18" x14ac:dyDescent="0.35">
      <c r="B4" s="50" t="s">
        <v>0</v>
      </c>
      <c r="C4" s="51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 t="s">
        <v>1</v>
      </c>
      <c r="P4" s="53"/>
      <c r="Q4" s="54"/>
      <c r="R4" s="44"/>
    </row>
    <row r="5" spans="1:18" x14ac:dyDescent="0.35">
      <c r="B5" s="50"/>
      <c r="C5" s="50" t="s">
        <v>11</v>
      </c>
      <c r="D5" s="50"/>
      <c r="E5" s="50"/>
      <c r="F5" s="55" t="s">
        <v>2</v>
      </c>
      <c r="G5" s="55"/>
      <c r="H5" s="55"/>
      <c r="I5" s="55" t="s">
        <v>3</v>
      </c>
      <c r="J5" s="55"/>
      <c r="K5" s="55"/>
      <c r="L5" s="55" t="s">
        <v>4</v>
      </c>
      <c r="M5" s="55"/>
      <c r="N5" s="55"/>
      <c r="O5" s="55" t="s">
        <v>3</v>
      </c>
      <c r="P5" s="55"/>
      <c r="Q5" s="55"/>
      <c r="R5" s="38"/>
    </row>
    <row r="6" spans="1:18" x14ac:dyDescent="0.35">
      <c r="B6" s="50"/>
      <c r="C6" s="1" t="s">
        <v>5</v>
      </c>
      <c r="D6" s="1" t="s">
        <v>6</v>
      </c>
      <c r="E6" s="1" t="s">
        <v>7</v>
      </c>
      <c r="F6" s="1" t="s">
        <v>5</v>
      </c>
      <c r="G6" s="1" t="s">
        <v>6</v>
      </c>
      <c r="H6" s="1" t="s">
        <v>7</v>
      </c>
      <c r="I6" s="1" t="s">
        <v>5</v>
      </c>
      <c r="J6" s="1" t="s">
        <v>6</v>
      </c>
      <c r="K6" s="1" t="s">
        <v>7</v>
      </c>
      <c r="L6" s="1" t="s">
        <v>5</v>
      </c>
      <c r="M6" s="1" t="s">
        <v>6</v>
      </c>
      <c r="N6" s="1" t="s">
        <v>7</v>
      </c>
      <c r="O6" s="1" t="s">
        <v>5</v>
      </c>
      <c r="P6" s="1" t="s">
        <v>6</v>
      </c>
      <c r="Q6" s="1" t="s">
        <v>7</v>
      </c>
      <c r="R6" s="26"/>
    </row>
    <row r="7" spans="1:18" x14ac:dyDescent="0.35">
      <c r="B7" s="2">
        <v>45295</v>
      </c>
      <c r="C7" s="13">
        <v>0</v>
      </c>
      <c r="D7" s="6">
        <v>0</v>
      </c>
      <c r="E7" s="10">
        <v>0</v>
      </c>
      <c r="F7" s="7">
        <v>15034515</v>
      </c>
      <c r="G7" s="6">
        <v>69502020.609999999</v>
      </c>
      <c r="H7" s="10">
        <v>4.6228309999999997</v>
      </c>
      <c r="I7" s="7">
        <v>19531746</v>
      </c>
      <c r="J7" s="6">
        <v>126186277.19</v>
      </c>
      <c r="K7" s="10">
        <v>6.454936</v>
      </c>
      <c r="L7" s="7">
        <v>509702</v>
      </c>
      <c r="M7" s="4">
        <v>4682083.8100000005</v>
      </c>
      <c r="N7" s="10">
        <v>9.185924</v>
      </c>
      <c r="O7" s="7">
        <v>30820</v>
      </c>
      <c r="P7" s="6">
        <v>88826.63</v>
      </c>
      <c r="Q7" s="7">
        <v>2.8821099999999999</v>
      </c>
      <c r="R7" s="27"/>
    </row>
    <row r="8" spans="1:18" x14ac:dyDescent="0.35">
      <c r="B8" s="2">
        <f>B7+30</f>
        <v>45325</v>
      </c>
      <c r="C8" s="13">
        <v>0</v>
      </c>
      <c r="D8" s="6">
        <v>0</v>
      </c>
      <c r="E8" s="10">
        <v>0</v>
      </c>
      <c r="F8" s="7">
        <v>15499571</v>
      </c>
      <c r="G8" s="6">
        <v>76341606.140000001</v>
      </c>
      <c r="H8" s="10">
        <v>4.9254009999999999</v>
      </c>
      <c r="I8" s="7">
        <v>19081053</v>
      </c>
      <c r="J8" s="6">
        <v>129596375.43000001</v>
      </c>
      <c r="K8" s="10">
        <v>6.7861950000000002</v>
      </c>
      <c r="L8" s="7">
        <v>482324</v>
      </c>
      <c r="M8" s="4">
        <v>4619955.79</v>
      </c>
      <c r="N8" s="10">
        <v>9.5785319999999992</v>
      </c>
      <c r="O8" s="7">
        <v>31552</v>
      </c>
      <c r="P8" s="6">
        <v>105486.22</v>
      </c>
      <c r="Q8" s="7">
        <v>3.3432499999999998</v>
      </c>
      <c r="R8" s="27"/>
    </row>
    <row r="9" spans="1:18" x14ac:dyDescent="0.35">
      <c r="B9" s="2">
        <f t="shared" ref="B9:B18" si="0">B8+30</f>
        <v>45355</v>
      </c>
      <c r="C9" s="13">
        <v>0</v>
      </c>
      <c r="D9" s="6">
        <v>0</v>
      </c>
      <c r="E9" s="10">
        <v>0</v>
      </c>
      <c r="F9" s="7">
        <v>17237306.414487004</v>
      </c>
      <c r="G9" s="6">
        <v>80280700.409999996</v>
      </c>
      <c r="H9" s="10">
        <v>4.657381</v>
      </c>
      <c r="I9" s="7">
        <f>18743405.224496-O9</f>
        <v>18713941.224496</v>
      </c>
      <c r="J9" s="6">
        <f>123679316.19-P9</f>
        <v>123589539.09</v>
      </c>
      <c r="K9" s="10">
        <v>6.5985509999999996</v>
      </c>
      <c r="L9" s="7">
        <v>471014.20811500004</v>
      </c>
      <c r="M9" s="4">
        <v>4570956.7299999995</v>
      </c>
      <c r="N9" s="10">
        <v>9.7044990000000002</v>
      </c>
      <c r="O9" s="7">
        <v>29464</v>
      </c>
      <c r="P9" s="6">
        <v>89777.1</v>
      </c>
      <c r="Q9" s="7">
        <v>3.0470100000000002</v>
      </c>
      <c r="R9" s="27"/>
    </row>
    <row r="10" spans="1:18" x14ac:dyDescent="0.35">
      <c r="B10" s="2">
        <f t="shared" si="0"/>
        <v>45385</v>
      </c>
      <c r="C10" s="13">
        <v>0</v>
      </c>
      <c r="D10" s="6">
        <v>0</v>
      </c>
      <c r="E10" s="10">
        <v>0</v>
      </c>
      <c r="F10" s="7">
        <v>17395619.008368999</v>
      </c>
      <c r="G10" s="6">
        <v>82471916.129999995</v>
      </c>
      <c r="H10" s="10">
        <v>4.7409590000000001</v>
      </c>
      <c r="I10" s="7">
        <v>18570421.158163998</v>
      </c>
      <c r="J10" s="6">
        <v>127357172.83</v>
      </c>
      <c r="K10" s="10">
        <v>6.852716</v>
      </c>
      <c r="L10" s="7">
        <v>442657.07085999998</v>
      </c>
      <c r="M10" s="4">
        <v>4509893.8899999997</v>
      </c>
      <c r="N10" s="10">
        <v>10.188234</v>
      </c>
      <c r="O10" s="7">
        <v>27322</v>
      </c>
      <c r="P10" s="6">
        <v>87885.31</v>
      </c>
      <c r="Q10" s="7">
        <v>3.21665</v>
      </c>
      <c r="R10" s="27"/>
    </row>
    <row r="11" spans="1:18" x14ac:dyDescent="0.35">
      <c r="B11" s="2">
        <f t="shared" si="0"/>
        <v>45415</v>
      </c>
      <c r="C11" s="13">
        <v>0</v>
      </c>
      <c r="D11" s="6">
        <v>0</v>
      </c>
      <c r="E11" s="10">
        <v>0</v>
      </c>
      <c r="F11" s="7">
        <v>15157130.094450001</v>
      </c>
      <c r="G11" s="6">
        <v>69943009.489999995</v>
      </c>
      <c r="H11" s="10">
        <v>4.6145290000000001</v>
      </c>
      <c r="I11" s="7">
        <v>17363450.294126</v>
      </c>
      <c r="J11" s="6">
        <v>114931599.33</v>
      </c>
      <c r="K11" s="10">
        <v>6.6143660000000004</v>
      </c>
      <c r="L11" s="7">
        <v>353055.60214500001</v>
      </c>
      <c r="M11" s="4">
        <v>3884621.31</v>
      </c>
      <c r="N11" s="10">
        <v>11.00286</v>
      </c>
      <c r="O11" s="7">
        <v>22743</v>
      </c>
      <c r="P11" s="6">
        <v>67051.59</v>
      </c>
      <c r="Q11" s="7">
        <f>P11/O11</f>
        <v>2.9482297849887877</v>
      </c>
      <c r="R11" s="27"/>
    </row>
    <row r="12" spans="1:18" x14ac:dyDescent="0.35">
      <c r="B12" s="2">
        <f t="shared" si="0"/>
        <v>45445</v>
      </c>
      <c r="C12" s="13">
        <v>0</v>
      </c>
      <c r="D12" s="6">
        <v>0</v>
      </c>
      <c r="E12" s="10">
        <v>0</v>
      </c>
      <c r="F12" s="7">
        <v>15681216.915874995</v>
      </c>
      <c r="G12" s="6">
        <v>73832228.569999993</v>
      </c>
      <c r="H12" s="10">
        <v>4.708323</v>
      </c>
      <c r="I12" s="7">
        <v>16735110.499465</v>
      </c>
      <c r="J12" s="6">
        <v>111298578.13</v>
      </c>
      <c r="K12" s="10">
        <v>6.6463700000000001</v>
      </c>
      <c r="L12" s="7">
        <v>290075.89769000001</v>
      </c>
      <c r="M12" s="4">
        <v>3577650.0599999996</v>
      </c>
      <c r="N12" s="10">
        <v>12.333496</v>
      </c>
      <c r="O12" s="7">
        <v>20255</v>
      </c>
      <c r="P12" s="6">
        <v>63774.89</v>
      </c>
      <c r="Q12" s="7">
        <f>P12/O12</f>
        <v>3.1485998518884224</v>
      </c>
      <c r="R12" s="27"/>
    </row>
    <row r="13" spans="1:18" x14ac:dyDescent="0.35">
      <c r="B13" s="2">
        <f t="shared" si="0"/>
        <v>45475</v>
      </c>
      <c r="C13" s="13">
        <v>0</v>
      </c>
      <c r="D13" s="6">
        <v>0</v>
      </c>
      <c r="E13" s="10">
        <v>0</v>
      </c>
      <c r="F13" s="7">
        <v>15824453.250955999</v>
      </c>
      <c r="G13" s="6">
        <v>73123954.469999999</v>
      </c>
      <c r="H13" s="10">
        <v>4.6209470000000001</v>
      </c>
      <c r="I13" s="7">
        <v>17574460.926645</v>
      </c>
      <c r="J13" s="6">
        <v>119113783.81999999</v>
      </c>
      <c r="K13" s="10">
        <v>6.7776639999999997</v>
      </c>
      <c r="L13" s="7">
        <v>300102.36248499999</v>
      </c>
      <c r="M13" s="4">
        <v>4109435.5600000005</v>
      </c>
      <c r="N13" s="10">
        <v>13.693446</v>
      </c>
      <c r="O13" s="7">
        <v>22087</v>
      </c>
      <c r="P13" s="6">
        <v>67429.399999999994</v>
      </c>
      <c r="Q13" s="7">
        <v>3.1485998518884224</v>
      </c>
      <c r="R13" s="27"/>
    </row>
    <row r="14" spans="1:18" x14ac:dyDescent="0.35">
      <c r="A14" s="22"/>
      <c r="B14" s="2">
        <f t="shared" si="0"/>
        <v>45505</v>
      </c>
      <c r="C14" s="13">
        <v>0</v>
      </c>
      <c r="D14" s="6">
        <v>0</v>
      </c>
      <c r="E14" s="10">
        <v>0</v>
      </c>
      <c r="F14" s="7">
        <v>15966547.572589001</v>
      </c>
      <c r="G14" s="6">
        <v>75089138.879999995</v>
      </c>
      <c r="H14" s="10">
        <v>4.7029040000000002</v>
      </c>
      <c r="I14" s="7">
        <v>17198075.810098998</v>
      </c>
      <c r="J14" s="6">
        <v>120355035.54000001</v>
      </c>
      <c r="K14" s="10">
        <v>6.9981686828782035</v>
      </c>
      <c r="L14" s="7">
        <v>294413.28805500001</v>
      </c>
      <c r="M14" s="4">
        <v>4159785.39</v>
      </c>
      <c r="N14" s="10">
        <v>14.129068</v>
      </c>
      <c r="O14" s="7">
        <v>21278</v>
      </c>
      <c r="P14" s="6">
        <v>68187.05</v>
      </c>
      <c r="Q14" s="7">
        <v>3.20458</v>
      </c>
      <c r="R14" s="27"/>
    </row>
    <row r="15" spans="1:18" x14ac:dyDescent="0.35">
      <c r="B15" s="2">
        <f>B14+31</f>
        <v>45536</v>
      </c>
      <c r="C15" s="13">
        <v>0</v>
      </c>
      <c r="D15" s="6">
        <v>0</v>
      </c>
      <c r="E15" s="10">
        <v>0</v>
      </c>
      <c r="F15" s="7">
        <v>15056044.410150001</v>
      </c>
      <c r="G15" s="6">
        <v>76645435.170000002</v>
      </c>
      <c r="H15" s="10">
        <v>5.0906750000000001</v>
      </c>
      <c r="I15" s="7">
        <f>16543062.364303-O15</f>
        <v>16522046.364303</v>
      </c>
      <c r="J15" s="6">
        <f>121765554.28-P15</f>
        <v>121690223.48</v>
      </c>
      <c r="K15" s="10">
        <v>7.3605210000000003</v>
      </c>
      <c r="L15" s="7">
        <v>312641.93269499997</v>
      </c>
      <c r="M15" s="4">
        <v>2914423.2599999993</v>
      </c>
      <c r="N15" s="10">
        <v>9.3219209999999997</v>
      </c>
      <c r="O15" s="7">
        <v>21016</v>
      </c>
      <c r="P15" s="6">
        <v>75330.8</v>
      </c>
      <c r="Q15" s="7">
        <v>3.5844499999999999</v>
      </c>
      <c r="R15" s="27"/>
    </row>
    <row r="16" spans="1:18" x14ac:dyDescent="0.35">
      <c r="B16" s="2">
        <f>B15+40</f>
        <v>45576</v>
      </c>
      <c r="C16" s="13">
        <v>0</v>
      </c>
      <c r="D16" s="6">
        <v>0</v>
      </c>
      <c r="E16" s="10">
        <v>0</v>
      </c>
      <c r="F16" s="7">
        <v>15545724.311004998</v>
      </c>
      <c r="G16" s="6">
        <v>74772257.730000004</v>
      </c>
      <c r="H16" s="10">
        <v>4.8098280000000004</v>
      </c>
      <c r="I16" s="7">
        <v>18155621.324340999</v>
      </c>
      <c r="J16" s="6">
        <v>128976198.59</v>
      </c>
      <c r="K16" s="10">
        <v>7.0982589999999997</v>
      </c>
      <c r="L16" s="47">
        <v>451563.61690000002</v>
      </c>
      <c r="M16" s="30">
        <v>3829980.0599999996</v>
      </c>
      <c r="N16" s="10">
        <v>8.4815959999999997</v>
      </c>
      <c r="O16" s="7">
        <v>28377</v>
      </c>
      <c r="P16" s="6">
        <v>98523.53</v>
      </c>
      <c r="Q16" s="7">
        <v>3.4719500000000001</v>
      </c>
      <c r="R16" s="27"/>
    </row>
    <row r="17" spans="2:18" x14ac:dyDescent="0.35">
      <c r="B17" s="2">
        <f t="shared" si="0"/>
        <v>45606</v>
      </c>
      <c r="C17" s="13">
        <v>0</v>
      </c>
      <c r="D17" s="6">
        <v>0</v>
      </c>
      <c r="E17" s="10">
        <v>0</v>
      </c>
      <c r="F17" s="7">
        <v>15776510.085543001</v>
      </c>
      <c r="G17" s="6">
        <v>74567293.519999996</v>
      </c>
      <c r="H17" s="10">
        <v>4.7264759999999999</v>
      </c>
      <c r="I17" s="7">
        <f>17920978.0356-O17</f>
        <v>17891291.035599999</v>
      </c>
      <c r="J17" s="6">
        <f>129180269.05-P17</f>
        <v>129076821.14</v>
      </c>
      <c r="K17" s="10">
        <v>7.2083269999999997</v>
      </c>
      <c r="L17" s="47">
        <v>483538.09849999996</v>
      </c>
      <c r="M17" s="30">
        <v>4164879.04</v>
      </c>
      <c r="N17" s="10">
        <v>8.6133419999999994</v>
      </c>
      <c r="O17" s="7">
        <v>29687</v>
      </c>
      <c r="P17" s="6">
        <v>103447.91</v>
      </c>
      <c r="Q17" s="7">
        <v>3.4846200000000001</v>
      </c>
      <c r="R17" s="27"/>
    </row>
    <row r="18" spans="2:18" x14ac:dyDescent="0.35">
      <c r="B18" s="2">
        <f t="shared" si="0"/>
        <v>45636</v>
      </c>
      <c r="C18" s="13">
        <v>0</v>
      </c>
      <c r="D18" s="6">
        <v>0</v>
      </c>
      <c r="E18" s="10">
        <v>0</v>
      </c>
      <c r="F18" s="7">
        <v>16600671.163359005</v>
      </c>
      <c r="G18" s="6">
        <v>77124987.810000002</v>
      </c>
      <c r="H18" s="10">
        <v>4.6458959999999996</v>
      </c>
      <c r="I18" s="7">
        <f>19259187.206605-O18</f>
        <v>19228904.206604999</v>
      </c>
      <c r="J18" s="6">
        <f>136622148.98-P18</f>
        <v>136525186.44999999</v>
      </c>
      <c r="K18" s="10">
        <v>7.0938689999999998</v>
      </c>
      <c r="L18" s="7">
        <v>505240.8284</v>
      </c>
      <c r="M18" s="32">
        <v>4277789.0000000009</v>
      </c>
      <c r="N18" s="10">
        <v>8.4668320000000001</v>
      </c>
      <c r="O18" s="7">
        <v>30283</v>
      </c>
      <c r="P18" s="6">
        <v>96962.53</v>
      </c>
      <c r="Q18" s="7">
        <v>3.2018800000000001</v>
      </c>
      <c r="R18" s="27"/>
    </row>
    <row r="19" spans="2:18" x14ac:dyDescent="0.35">
      <c r="B19" s="40" t="s">
        <v>17</v>
      </c>
      <c r="C19" s="15">
        <f>SUM(C7:C18)</f>
        <v>0</v>
      </c>
      <c r="D19" s="11">
        <f>SUM(D7:D18)</f>
        <v>0</v>
      </c>
      <c r="E19" s="16">
        <f t="shared" ref="E19" si="1">IF(C19=0,0,ROUND(D19/C19,6))</f>
        <v>0</v>
      </c>
      <c r="F19" s="17">
        <f>SUM(F7:F18)</f>
        <v>190775309.22678301</v>
      </c>
      <c r="G19" s="11">
        <f>SUM(G7:G18)</f>
        <v>903694548.92999983</v>
      </c>
      <c r="H19" s="16">
        <f t="shared" ref="H19" si="2">IF(F19=0,0,ROUND(G19/F19,6))</f>
        <v>4.7369579999999996</v>
      </c>
      <c r="I19" s="17">
        <f>SUM(I7:I18)</f>
        <v>216566121.843844</v>
      </c>
      <c r="J19" s="11">
        <f>SUM(J7:J18)</f>
        <v>1488696791.02</v>
      </c>
      <c r="K19" s="16">
        <f t="shared" ref="K19" si="3">IF(I19=0,0,ROUND(J19/I19,6))</f>
        <v>6.874098</v>
      </c>
      <c r="L19" s="17">
        <f>SUM(L7:L18)</f>
        <v>4896328.9058450004</v>
      </c>
      <c r="M19" s="11">
        <f>SUM(M7:M18)</f>
        <v>49301453.899999999</v>
      </c>
      <c r="N19" s="16">
        <f t="shared" ref="N19" si="4">IF(L19=0,0,ROUND(M19/L19,6))</f>
        <v>10.069065</v>
      </c>
      <c r="O19" s="17">
        <f>SUM(O7:O18)</f>
        <v>314884</v>
      </c>
      <c r="P19" s="11">
        <f>SUM(P7:P18)</f>
        <v>1012682.9600000002</v>
      </c>
      <c r="Q19" s="16">
        <f t="shared" ref="Q19" si="5">IF(O19=0,0,ROUND(P19/O19,6))</f>
        <v>3.2160510000000002</v>
      </c>
      <c r="R19" s="46"/>
    </row>
    <row r="20" spans="2:18" x14ac:dyDescent="0.35">
      <c r="F20" s="3"/>
      <c r="G20" s="22"/>
      <c r="H20" s="22"/>
      <c r="I20" s="23"/>
      <c r="J20" s="22"/>
      <c r="K20" s="22"/>
      <c r="L20" s="23"/>
      <c r="M20" s="22"/>
      <c r="N20" s="22"/>
      <c r="O20" s="22"/>
      <c r="P20" s="22"/>
      <c r="Q20" s="22"/>
      <c r="R20" s="22"/>
    </row>
    <row r="21" spans="2:18" x14ac:dyDescent="0.35">
      <c r="R21" s="36"/>
    </row>
    <row r="22" spans="2:18" ht="15.5" x14ac:dyDescent="0.35">
      <c r="B22" s="49" t="s">
        <v>18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39"/>
      <c r="P22" s="39"/>
      <c r="Q22" s="39"/>
      <c r="R22" s="39"/>
    </row>
    <row r="23" spans="2:18" ht="15.5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9"/>
      <c r="P23" s="39"/>
      <c r="Q23" s="39"/>
      <c r="R23" s="39"/>
    </row>
    <row r="24" spans="2:18" x14ac:dyDescent="0.35">
      <c r="B24" s="50" t="s">
        <v>0</v>
      </c>
      <c r="C24" s="51" t="s">
        <v>1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44" t="s">
        <v>14</v>
      </c>
      <c r="P24" s="44" t="s">
        <v>13</v>
      </c>
      <c r="Q24" s="44"/>
      <c r="R24" s="44"/>
    </row>
    <row r="25" spans="2:18" x14ac:dyDescent="0.35">
      <c r="B25" s="50"/>
      <c r="C25" s="50" t="s">
        <v>11</v>
      </c>
      <c r="D25" s="50"/>
      <c r="E25" s="50"/>
      <c r="F25" s="55" t="s">
        <v>2</v>
      </c>
      <c r="G25" s="55"/>
      <c r="H25" s="55"/>
      <c r="I25" s="55" t="s">
        <v>3</v>
      </c>
      <c r="J25" s="55"/>
      <c r="K25" s="55"/>
      <c r="L25" s="55" t="s">
        <v>4</v>
      </c>
      <c r="M25" s="55"/>
      <c r="N25" s="55"/>
      <c r="O25" s="25"/>
      <c r="P25" s="25"/>
      <c r="Q25" s="25"/>
      <c r="R25" s="25"/>
    </row>
    <row r="26" spans="2:18" x14ac:dyDescent="0.35">
      <c r="B26" s="50"/>
      <c r="C26" s="1" t="s">
        <v>5</v>
      </c>
      <c r="D26" s="1" t="s">
        <v>6</v>
      </c>
      <c r="E26" s="1" t="s">
        <v>7</v>
      </c>
      <c r="F26" s="1" t="s">
        <v>5</v>
      </c>
      <c r="G26" s="1" t="s">
        <v>6</v>
      </c>
      <c r="H26" s="1" t="s">
        <v>7</v>
      </c>
      <c r="I26" s="1" t="s">
        <v>5</v>
      </c>
      <c r="J26" s="1" t="s">
        <v>6</v>
      </c>
      <c r="K26" s="1" t="s">
        <v>7</v>
      </c>
      <c r="L26" s="1" t="s">
        <v>5</v>
      </c>
      <c r="M26" s="1" t="s">
        <v>6</v>
      </c>
      <c r="N26" s="1" t="s">
        <v>7</v>
      </c>
      <c r="O26" s="26">
        <f>F27+I27+L27</f>
        <v>2043550</v>
      </c>
      <c r="P26" s="37">
        <f>G27+J27+M27</f>
        <v>9205078.4500000011</v>
      </c>
      <c r="Q26" s="37"/>
      <c r="R26" s="28"/>
    </row>
    <row r="27" spans="2:18" x14ac:dyDescent="0.35">
      <c r="B27" s="2">
        <v>45295</v>
      </c>
      <c r="C27" s="14">
        <v>0</v>
      </c>
      <c r="D27" s="4">
        <v>0</v>
      </c>
      <c r="E27" s="10">
        <v>0</v>
      </c>
      <c r="F27" s="5">
        <v>2019504</v>
      </c>
      <c r="G27" s="4">
        <v>9019068.3000000007</v>
      </c>
      <c r="H27" s="10">
        <v>4.4659820000000003</v>
      </c>
      <c r="I27" s="5">
        <v>22212</v>
      </c>
      <c r="J27" s="4">
        <v>167364.31</v>
      </c>
      <c r="K27" s="10">
        <v>7.5348600000000001</v>
      </c>
      <c r="L27" s="5">
        <v>1834</v>
      </c>
      <c r="M27" s="1">
        <v>18645.84</v>
      </c>
      <c r="N27" s="10">
        <v>10.166760999999999</v>
      </c>
      <c r="O27" s="34">
        <f>F28+I28+L28</f>
        <v>2004797</v>
      </c>
      <c r="P27" s="37">
        <f>G28+J28+M28</f>
        <v>9529752.1600000001</v>
      </c>
      <c r="Q27" s="34"/>
      <c r="R27" s="34"/>
    </row>
    <row r="28" spans="2:18" x14ac:dyDescent="0.35">
      <c r="B28" s="2">
        <f>B27+30</f>
        <v>45325</v>
      </c>
      <c r="C28" s="14">
        <v>0</v>
      </c>
      <c r="D28" s="4">
        <v>0</v>
      </c>
      <c r="E28" s="10">
        <v>0</v>
      </c>
      <c r="F28" s="5">
        <v>1982445</v>
      </c>
      <c r="G28" s="4">
        <v>9342924.5800000001</v>
      </c>
      <c r="H28" s="10">
        <v>4.7128290000000002</v>
      </c>
      <c r="I28" s="5">
        <v>19274</v>
      </c>
      <c r="J28" s="4">
        <v>154114.9</v>
      </c>
      <c r="K28" s="10">
        <v>7.9960000000000004</v>
      </c>
      <c r="L28" s="5">
        <v>3078</v>
      </c>
      <c r="M28" s="1">
        <v>32712.68</v>
      </c>
      <c r="N28" s="10">
        <v>10.627901</v>
      </c>
      <c r="O28" s="34">
        <f t="shared" ref="O28:P29" si="6">F29+I29+L29</f>
        <v>2073652.7638000001</v>
      </c>
      <c r="P28" s="37">
        <f t="shared" si="6"/>
        <v>9559060.879999999</v>
      </c>
      <c r="Q28" s="34"/>
      <c r="R28" s="34"/>
    </row>
    <row r="29" spans="2:18" x14ac:dyDescent="0.35">
      <c r="B29" s="2">
        <f t="shared" ref="B29:B38" si="7">B28+30</f>
        <v>45355</v>
      </c>
      <c r="C29" s="14">
        <v>0</v>
      </c>
      <c r="D29" s="4">
        <v>0</v>
      </c>
      <c r="E29" s="10">
        <v>0</v>
      </c>
      <c r="F29" s="5">
        <v>2051929.9038</v>
      </c>
      <c r="G29" s="4">
        <v>9384110.9799999986</v>
      </c>
      <c r="H29" s="10">
        <v>4.5733100000000002</v>
      </c>
      <c r="I29" s="5">
        <v>18801.36</v>
      </c>
      <c r="J29" s="4">
        <v>144765.96</v>
      </c>
      <c r="K29" s="10">
        <v>7.6997600000000004</v>
      </c>
      <c r="L29" s="5">
        <v>2921.5</v>
      </c>
      <c r="M29" s="1">
        <v>30183.94</v>
      </c>
      <c r="N29" s="10">
        <v>10.331657999999999</v>
      </c>
      <c r="O29" s="34">
        <f t="shared" si="6"/>
        <v>1914795.65</v>
      </c>
      <c r="P29" s="37">
        <f t="shared" si="6"/>
        <v>9208952.8200000003</v>
      </c>
      <c r="Q29" s="34"/>
      <c r="R29" s="34"/>
    </row>
    <row r="30" spans="2:18" x14ac:dyDescent="0.35">
      <c r="B30" s="2">
        <f t="shared" si="7"/>
        <v>45385</v>
      </c>
      <c r="C30" s="14">
        <v>0</v>
      </c>
      <c r="D30" s="4">
        <v>0</v>
      </c>
      <c r="E30" s="10">
        <v>0</v>
      </c>
      <c r="F30" s="5">
        <v>1903937.15</v>
      </c>
      <c r="G30" s="4">
        <v>9117277.1699999999</v>
      </c>
      <c r="H30" s="10">
        <v>4.7886439999999997</v>
      </c>
      <c r="I30" s="5">
        <v>8493</v>
      </c>
      <c r="J30" s="4">
        <v>66834.820000000007</v>
      </c>
      <c r="K30" s="10">
        <v>7.8694009999999999</v>
      </c>
      <c r="L30" s="5">
        <v>2365.5</v>
      </c>
      <c r="M30" s="1">
        <v>24840.83</v>
      </c>
      <c r="N30" s="10">
        <v>10.501302000000001</v>
      </c>
      <c r="O30" s="34">
        <f t="shared" ref="O30:P32" si="8">F31+I31+L31</f>
        <v>1750393.23</v>
      </c>
      <c r="P30" s="37">
        <f t="shared" si="8"/>
        <v>7932848.4900000002</v>
      </c>
      <c r="Q30" s="34"/>
      <c r="R30" s="34"/>
    </row>
    <row r="31" spans="2:18" x14ac:dyDescent="0.35">
      <c r="B31" s="2">
        <f t="shared" si="7"/>
        <v>45415</v>
      </c>
      <c r="C31" s="14">
        <v>0</v>
      </c>
      <c r="D31" s="4">
        <v>0</v>
      </c>
      <c r="E31" s="10">
        <v>0</v>
      </c>
      <c r="F31" s="5">
        <v>1733692.45</v>
      </c>
      <c r="G31" s="4">
        <v>7800988.4800000004</v>
      </c>
      <c r="H31" s="10">
        <v>4.499638</v>
      </c>
      <c r="I31" s="5">
        <v>14832.28</v>
      </c>
      <c r="J31" s="4">
        <v>112739.87</v>
      </c>
      <c r="K31" s="10">
        <v>7.6009799999999998</v>
      </c>
      <c r="L31" s="5">
        <v>1868.5</v>
      </c>
      <c r="M31" s="32">
        <v>19120.14</v>
      </c>
      <c r="N31" s="10">
        <v>10.232882</v>
      </c>
      <c r="O31" s="34">
        <f t="shared" si="8"/>
        <v>1603812.4122799998</v>
      </c>
      <c r="P31" s="37">
        <f t="shared" si="8"/>
        <v>7212094.6600000011</v>
      </c>
      <c r="Q31" s="34"/>
      <c r="R31" s="34"/>
    </row>
    <row r="32" spans="2:18" x14ac:dyDescent="0.35">
      <c r="B32" s="2">
        <f t="shared" si="7"/>
        <v>45445</v>
      </c>
      <c r="C32" s="14">
        <v>0</v>
      </c>
      <c r="D32" s="4">
        <v>0</v>
      </c>
      <c r="E32" s="10">
        <v>0</v>
      </c>
      <c r="F32" s="5">
        <v>1591764.3922799998</v>
      </c>
      <c r="G32" s="4">
        <v>7115210.0600000005</v>
      </c>
      <c r="H32" s="10">
        <v>4.4700150000000001</v>
      </c>
      <c r="I32" s="5">
        <v>10948.52</v>
      </c>
      <c r="J32" s="4">
        <v>85413.24</v>
      </c>
      <c r="K32" s="10">
        <v>7.8013500000000002</v>
      </c>
      <c r="L32" s="5">
        <v>1099.5</v>
      </c>
      <c r="M32" s="1">
        <v>11471.36</v>
      </c>
      <c r="N32" s="10">
        <v>10.433251</v>
      </c>
      <c r="O32" s="34">
        <f t="shared" si="8"/>
        <v>1583770.6319200001</v>
      </c>
      <c r="P32" s="37">
        <f t="shared" si="8"/>
        <v>7536550.0199999996</v>
      </c>
      <c r="Q32" s="34"/>
      <c r="R32" s="34"/>
    </row>
    <row r="33" spans="2:18" x14ac:dyDescent="0.35">
      <c r="B33" s="2">
        <f t="shared" si="7"/>
        <v>45475</v>
      </c>
      <c r="C33" s="14">
        <v>0</v>
      </c>
      <c r="D33" s="4">
        <v>0</v>
      </c>
      <c r="E33" s="10">
        <v>0</v>
      </c>
      <c r="F33" s="5">
        <v>1571595.33192</v>
      </c>
      <c r="G33" s="4">
        <v>7428284.75</v>
      </c>
      <c r="H33" s="10">
        <v>4.7265889999999997</v>
      </c>
      <c r="I33" s="5">
        <v>10935.800000000001</v>
      </c>
      <c r="J33" s="4">
        <v>93811.549999999988</v>
      </c>
      <c r="K33" s="10">
        <v>8.5783889999999996</v>
      </c>
      <c r="L33" s="5">
        <v>1239.5</v>
      </c>
      <c r="M33" s="1">
        <v>14453.72</v>
      </c>
      <c r="N33" s="10">
        <v>11.660928</v>
      </c>
      <c r="O33" s="34">
        <f t="shared" ref="O33:O37" si="9">F34+I34+L34</f>
        <v>1557844.3846</v>
      </c>
      <c r="P33" s="37">
        <f t="shared" ref="P33:P37" si="10">G34+J34+M34</f>
        <v>7834358.6299999999</v>
      </c>
      <c r="Q33" s="34"/>
      <c r="R33" s="34"/>
    </row>
    <row r="34" spans="2:18" x14ac:dyDescent="0.35">
      <c r="B34" s="2">
        <f t="shared" si="7"/>
        <v>45505</v>
      </c>
      <c r="C34" s="14">
        <v>0</v>
      </c>
      <c r="D34" s="4">
        <v>0</v>
      </c>
      <c r="E34" s="10">
        <v>0</v>
      </c>
      <c r="F34" s="5">
        <v>1545371.6646</v>
      </c>
      <c r="G34" s="4">
        <v>7721442.04</v>
      </c>
      <c r="H34" s="10">
        <v>4.9964950000000004</v>
      </c>
      <c r="I34" s="5">
        <v>11165.72</v>
      </c>
      <c r="J34" s="4">
        <v>97477.51</v>
      </c>
      <c r="K34" s="10">
        <v>8.7300690000000003</v>
      </c>
      <c r="L34" s="5">
        <v>1307</v>
      </c>
      <c r="M34" s="1">
        <v>15439.08</v>
      </c>
      <c r="N34" s="10">
        <v>11.812609</v>
      </c>
      <c r="O34" s="23">
        <f t="shared" si="9"/>
        <v>1509590.3620800001</v>
      </c>
      <c r="P34" s="29">
        <f t="shared" si="10"/>
        <v>7926294.1699999999</v>
      </c>
      <c r="Q34" s="23"/>
      <c r="R34" s="23"/>
    </row>
    <row r="35" spans="2:18" x14ac:dyDescent="0.35">
      <c r="B35" s="2">
        <f>B34+31</f>
        <v>45536</v>
      </c>
      <c r="C35" s="14">
        <v>0</v>
      </c>
      <c r="D35" s="4">
        <v>0</v>
      </c>
      <c r="E35" s="10">
        <v>0</v>
      </c>
      <c r="F35" s="7">
        <v>1497094.52208</v>
      </c>
      <c r="G35" s="6">
        <v>7807880.25</v>
      </c>
      <c r="H35" s="10">
        <v>5.2153559999999999</v>
      </c>
      <c r="I35" s="7">
        <v>11010.84</v>
      </c>
      <c r="J35" s="6">
        <v>100308.09</v>
      </c>
      <c r="K35" s="10">
        <v>9.1099399999999999</v>
      </c>
      <c r="L35" s="7">
        <v>1485</v>
      </c>
      <c r="M35" s="1">
        <v>18105.830000000002</v>
      </c>
      <c r="N35" s="10">
        <v>12.192477999999999</v>
      </c>
      <c r="O35" s="23">
        <f t="shared" si="9"/>
        <v>1641948.8686800001</v>
      </c>
      <c r="P35" s="29">
        <f t="shared" si="10"/>
        <v>8513822.7000000011</v>
      </c>
      <c r="Q35" s="23"/>
      <c r="R35" s="23"/>
    </row>
    <row r="36" spans="2:18" x14ac:dyDescent="0.35">
      <c r="B36" s="2">
        <f t="shared" si="7"/>
        <v>45566</v>
      </c>
      <c r="C36" s="14">
        <v>0</v>
      </c>
      <c r="D36" s="4">
        <v>0</v>
      </c>
      <c r="E36" s="10">
        <v>0</v>
      </c>
      <c r="F36" s="7">
        <v>1626258.74868</v>
      </c>
      <c r="G36" s="6">
        <v>8365340.0000000009</v>
      </c>
      <c r="H36" s="10">
        <v>5.1439170000000001</v>
      </c>
      <c r="I36" s="7">
        <v>13318.119999999999</v>
      </c>
      <c r="J36" s="6">
        <v>119828.99</v>
      </c>
      <c r="K36" s="10">
        <v>8.9974399999999992</v>
      </c>
      <c r="L36" s="7">
        <v>2372</v>
      </c>
      <c r="M36" s="1">
        <v>28653.71</v>
      </c>
      <c r="N36" s="10">
        <v>12.079979</v>
      </c>
      <c r="O36" s="23">
        <f t="shared" si="9"/>
        <v>1649467.66068</v>
      </c>
      <c r="P36" s="29">
        <f t="shared" si="10"/>
        <v>8610529.1999999993</v>
      </c>
      <c r="Q36" s="23"/>
      <c r="R36" s="23"/>
    </row>
    <row r="37" spans="2:18" x14ac:dyDescent="0.35">
      <c r="B37" s="2">
        <f>B36+40</f>
        <v>45606</v>
      </c>
      <c r="C37" s="14">
        <v>0</v>
      </c>
      <c r="D37" s="4">
        <v>0</v>
      </c>
      <c r="E37" s="10">
        <v>0</v>
      </c>
      <c r="F37" s="7">
        <v>1629102.5206800001</v>
      </c>
      <c r="G37" s="6">
        <v>8418382.8300000001</v>
      </c>
      <c r="H37" s="10">
        <v>5.167497</v>
      </c>
      <c r="I37" s="7">
        <v>17557.64</v>
      </c>
      <c r="J37" s="6">
        <v>158196.26</v>
      </c>
      <c r="K37" s="10">
        <v>9.0101099999999992</v>
      </c>
      <c r="L37" s="7">
        <v>2807.5</v>
      </c>
      <c r="M37" s="1">
        <v>33950.11</v>
      </c>
      <c r="N37" s="10">
        <v>12.092648000000001</v>
      </c>
      <c r="O37" s="23">
        <f t="shared" si="9"/>
        <v>1572382.0263599993</v>
      </c>
      <c r="P37" s="29">
        <f t="shared" si="10"/>
        <v>8049753.5700000003</v>
      </c>
      <c r="Q37" s="23"/>
      <c r="R37" s="23"/>
    </row>
    <row r="38" spans="2:18" x14ac:dyDescent="0.35">
      <c r="B38" s="2">
        <f t="shared" si="7"/>
        <v>45636</v>
      </c>
      <c r="C38" s="14">
        <v>0</v>
      </c>
      <c r="D38" s="4">
        <v>0</v>
      </c>
      <c r="E38" s="10">
        <v>0</v>
      </c>
      <c r="F38" s="7">
        <v>1550582.3463599994</v>
      </c>
      <c r="G38" s="6">
        <v>7849487.6000000006</v>
      </c>
      <c r="H38" s="10">
        <v>5.062284</v>
      </c>
      <c r="I38" s="7">
        <v>18551.68</v>
      </c>
      <c r="J38" s="6">
        <v>161907.38</v>
      </c>
      <c r="K38" s="10">
        <v>8.7273700000000005</v>
      </c>
      <c r="L38" s="7">
        <v>3248</v>
      </c>
      <c r="M38" s="1">
        <v>38358.589999999997</v>
      </c>
      <c r="N38" s="10">
        <v>11.809911</v>
      </c>
      <c r="O38" s="23">
        <f>SUM(O26:O37)</f>
        <v>20906004.990399998</v>
      </c>
      <c r="P38" s="29">
        <f>SUM(P26:P37)</f>
        <v>101119095.75</v>
      </c>
      <c r="Q38" s="23"/>
      <c r="R38" s="23"/>
    </row>
    <row r="39" spans="2:18" x14ac:dyDescent="0.35">
      <c r="B39" s="40" t="s">
        <v>17</v>
      </c>
      <c r="C39" s="40">
        <f>SUM(C27:C38)</f>
        <v>0</v>
      </c>
      <c r="D39" s="40">
        <f>SUM(D27:D38)</f>
        <v>0</v>
      </c>
      <c r="E39" s="16">
        <f t="shared" ref="E39" si="11">IF(C39=0,0,ROUND(D39/C39,6))</f>
        <v>0</v>
      </c>
      <c r="F39" s="17">
        <f>SUM(F27:F38)</f>
        <v>20703278.030399997</v>
      </c>
      <c r="G39" s="11">
        <f>SUM(G27:G38)</f>
        <v>99370397.040000007</v>
      </c>
      <c r="H39" s="16">
        <f t="shared" ref="H39" si="12">IF(F39=0,0,ROUND(G39/F39,6))</f>
        <v>4.7997420000000002</v>
      </c>
      <c r="I39" s="17">
        <f>SUM(I27:I38)</f>
        <v>177100.96000000002</v>
      </c>
      <c r="J39" s="11">
        <f>SUM(J27:J38)</f>
        <v>1462762.88</v>
      </c>
      <c r="K39" s="16">
        <f t="shared" ref="K39" si="13">IF(I39=0,0,ROUND(J39/I39,6))</f>
        <v>8.2594860000000008</v>
      </c>
      <c r="L39" s="17">
        <f>SUM(L27:L38)</f>
        <v>25626</v>
      </c>
      <c r="M39" s="11">
        <f>SUM(M27:M38)</f>
        <v>285935.82999999996</v>
      </c>
      <c r="N39" s="16">
        <f t="shared" ref="N39" si="14">IF(L39=0,0,ROUND(M39/L39,6))</f>
        <v>11.158035999999999</v>
      </c>
      <c r="O39" s="31"/>
      <c r="P39" s="38"/>
      <c r="Q39" s="31"/>
      <c r="R39" s="31"/>
    </row>
    <row r="42" spans="2:18" ht="15.5" x14ac:dyDescent="0.35">
      <c r="B42" s="49" t="s">
        <v>19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9"/>
      <c r="P42" s="39"/>
      <c r="Q42" s="39"/>
      <c r="R42" s="39"/>
    </row>
    <row r="43" spans="2:18" ht="15.5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39"/>
      <c r="M43" s="39"/>
      <c r="N43" s="39"/>
      <c r="O43" s="39"/>
      <c r="P43" s="39"/>
      <c r="Q43" s="39"/>
      <c r="R43" s="39"/>
    </row>
    <row r="44" spans="2:18" x14ac:dyDescent="0.35">
      <c r="B44" s="56" t="s">
        <v>0</v>
      </c>
      <c r="C44" s="57" t="s">
        <v>1</v>
      </c>
      <c r="D44" s="57"/>
      <c r="E44" s="57"/>
      <c r="F44" s="57" t="s">
        <v>1</v>
      </c>
      <c r="G44" s="57"/>
      <c r="H44" s="57"/>
      <c r="I44" s="57"/>
      <c r="J44" s="57" t="s">
        <v>1</v>
      </c>
      <c r="K44" s="57"/>
      <c r="L44" s="57"/>
      <c r="M44" s="57" t="s">
        <v>1</v>
      </c>
      <c r="N44" s="57"/>
      <c r="O44" s="57"/>
      <c r="P44" s="57" t="s">
        <v>1</v>
      </c>
      <c r="Q44" s="57"/>
      <c r="R44" s="57"/>
    </row>
    <row r="45" spans="2:18" x14ac:dyDescent="0.35">
      <c r="B45" s="56"/>
      <c r="C45" s="9" t="s">
        <v>2</v>
      </c>
      <c r="D45" s="9" t="s">
        <v>3</v>
      </c>
      <c r="E45" s="9" t="s">
        <v>4</v>
      </c>
      <c r="F45" s="9" t="s">
        <v>11</v>
      </c>
      <c r="G45" s="9" t="s">
        <v>2</v>
      </c>
      <c r="H45" s="9" t="s">
        <v>3</v>
      </c>
      <c r="I45" s="9" t="s">
        <v>4</v>
      </c>
      <c r="J45" s="9" t="s">
        <v>2</v>
      </c>
      <c r="K45" s="9" t="s">
        <v>3</v>
      </c>
      <c r="L45" s="9" t="s">
        <v>4</v>
      </c>
      <c r="M45" s="9" t="s">
        <v>2</v>
      </c>
      <c r="N45" s="9" t="s">
        <v>3</v>
      </c>
      <c r="O45" s="9" t="s">
        <v>4</v>
      </c>
      <c r="P45" s="9" t="s">
        <v>2</v>
      </c>
      <c r="Q45" s="9" t="s">
        <v>3</v>
      </c>
      <c r="R45" s="9" t="s">
        <v>4</v>
      </c>
    </row>
    <row r="46" spans="2:18" x14ac:dyDescent="0.35">
      <c r="B46" s="56"/>
      <c r="C46" s="20" t="s">
        <v>5</v>
      </c>
      <c r="D46" s="20" t="s">
        <v>5</v>
      </c>
      <c r="E46" s="20" t="s">
        <v>5</v>
      </c>
      <c r="F46" s="20" t="s">
        <v>5</v>
      </c>
      <c r="G46" s="20" t="s">
        <v>5</v>
      </c>
      <c r="H46" s="20" t="s">
        <v>5</v>
      </c>
      <c r="I46" s="20" t="s">
        <v>5</v>
      </c>
      <c r="J46" s="20" t="s">
        <v>5</v>
      </c>
      <c r="K46" s="20" t="s">
        <v>5</v>
      </c>
      <c r="L46" s="20" t="s">
        <v>5</v>
      </c>
      <c r="M46" s="20" t="s">
        <v>5</v>
      </c>
      <c r="N46" s="20" t="s">
        <v>5</v>
      </c>
      <c r="O46" s="20" t="s">
        <v>5</v>
      </c>
      <c r="P46" s="20" t="s">
        <v>5</v>
      </c>
      <c r="Q46" s="20" t="s">
        <v>5</v>
      </c>
      <c r="R46" s="20" t="s">
        <v>5</v>
      </c>
    </row>
    <row r="47" spans="2:18" ht="18.5" x14ac:dyDescent="0.45">
      <c r="B47" s="43"/>
      <c r="C47" s="43"/>
      <c r="D47" s="43" t="s">
        <v>10</v>
      </c>
      <c r="E47" s="43"/>
      <c r="F47" s="59" t="s">
        <v>12</v>
      </c>
      <c r="G47" s="59"/>
      <c r="H47" s="59"/>
      <c r="I47" s="59"/>
      <c r="J47" s="59" t="s">
        <v>22</v>
      </c>
      <c r="K47" s="59"/>
      <c r="L47" s="59"/>
      <c r="M47" s="59" t="s">
        <v>9</v>
      </c>
      <c r="N47" s="59"/>
      <c r="O47" s="59"/>
      <c r="P47" s="59" t="s">
        <v>15</v>
      </c>
      <c r="Q47" s="59"/>
      <c r="R47" s="59"/>
    </row>
    <row r="48" spans="2:18" x14ac:dyDescent="0.35">
      <c r="B48" s="8">
        <v>45295</v>
      </c>
      <c r="C48" s="13">
        <v>0</v>
      </c>
      <c r="D48" s="13">
        <v>0</v>
      </c>
      <c r="E48" s="13">
        <v>0</v>
      </c>
      <c r="F48" s="13">
        <v>0</v>
      </c>
      <c r="G48" s="7">
        <v>14722849</v>
      </c>
      <c r="H48" s="7">
        <v>15862064</v>
      </c>
      <c r="I48" s="7">
        <v>427742</v>
      </c>
      <c r="J48" s="7">
        <v>5688</v>
      </c>
      <c r="K48" s="7">
        <v>3577387</v>
      </c>
      <c r="L48" s="7">
        <v>30051</v>
      </c>
      <c r="M48" s="7">
        <v>305978</v>
      </c>
      <c r="N48" s="7">
        <v>92295</v>
      </c>
      <c r="O48" s="7">
        <v>51909</v>
      </c>
      <c r="P48" s="13">
        <v>0</v>
      </c>
      <c r="Q48" s="7">
        <f t="shared" ref="Q48:Q53" si="15">O7</f>
        <v>30820</v>
      </c>
      <c r="R48" s="13">
        <v>0</v>
      </c>
    </row>
    <row r="49" spans="2:18" x14ac:dyDescent="0.35">
      <c r="B49" s="8">
        <f>B48+30</f>
        <v>45325</v>
      </c>
      <c r="C49" s="13">
        <v>0</v>
      </c>
      <c r="D49" s="13">
        <v>0</v>
      </c>
      <c r="E49" s="13">
        <v>0</v>
      </c>
      <c r="F49" s="13">
        <v>0</v>
      </c>
      <c r="G49" s="7">
        <v>15150858</v>
      </c>
      <c r="H49" s="7">
        <v>15575916</v>
      </c>
      <c r="I49" s="7">
        <v>396410</v>
      </c>
      <c r="J49" s="7">
        <v>4928</v>
      </c>
      <c r="K49" s="7">
        <v>3410961.0000000005</v>
      </c>
      <c r="L49" s="7">
        <v>31659</v>
      </c>
      <c r="M49" s="7">
        <v>343785</v>
      </c>
      <c r="N49" s="7">
        <v>94176</v>
      </c>
      <c r="O49" s="7">
        <v>54255</v>
      </c>
      <c r="P49" s="13">
        <v>0</v>
      </c>
      <c r="Q49" s="7">
        <f t="shared" si="15"/>
        <v>31552</v>
      </c>
      <c r="R49" s="13">
        <v>0</v>
      </c>
    </row>
    <row r="50" spans="2:18" x14ac:dyDescent="0.35">
      <c r="B50" s="8">
        <f t="shared" ref="B50:B59" si="16">B49+30</f>
        <v>45355</v>
      </c>
      <c r="C50" s="13">
        <v>0</v>
      </c>
      <c r="D50" s="13">
        <v>0</v>
      </c>
      <c r="E50" s="13">
        <v>0</v>
      </c>
      <c r="F50" s="13">
        <v>0</v>
      </c>
      <c r="G50" s="7">
        <v>16898433.414487004</v>
      </c>
      <c r="H50" s="7">
        <v>15185422.611296</v>
      </c>
      <c r="I50" s="7">
        <v>379908.20811499999</v>
      </c>
      <c r="J50" s="7">
        <v>4908</v>
      </c>
      <c r="K50" s="7">
        <v>3434344.4499710002</v>
      </c>
      <c r="L50" s="7">
        <v>32354.639916</v>
      </c>
      <c r="M50" s="7">
        <v>333965</v>
      </c>
      <c r="N50" s="7">
        <v>94175</v>
      </c>
      <c r="O50" s="7">
        <v>58751</v>
      </c>
      <c r="P50" s="13">
        <v>0</v>
      </c>
      <c r="Q50" s="7">
        <f t="shared" si="15"/>
        <v>29464</v>
      </c>
      <c r="R50" s="13">
        <v>0</v>
      </c>
    </row>
    <row r="51" spans="2:18" x14ac:dyDescent="0.35">
      <c r="B51" s="8">
        <f t="shared" si="16"/>
        <v>45385</v>
      </c>
      <c r="C51" s="13">
        <v>0</v>
      </c>
      <c r="D51" s="13">
        <v>0</v>
      </c>
      <c r="E51" s="13">
        <v>0</v>
      </c>
      <c r="F51" s="13">
        <v>0</v>
      </c>
      <c r="G51" s="7">
        <v>17086097.008368999</v>
      </c>
      <c r="H51" s="7">
        <v>15006615.502963999</v>
      </c>
      <c r="I51" s="7">
        <v>351317.07085999998</v>
      </c>
      <c r="J51" s="7">
        <v>4258</v>
      </c>
      <c r="K51" s="7">
        <v>3483808.0712970002</v>
      </c>
      <c r="L51" s="7">
        <v>33356.825072</v>
      </c>
      <c r="M51" s="7">
        <v>305264</v>
      </c>
      <c r="N51" s="7">
        <v>88442</v>
      </c>
      <c r="O51" s="7">
        <v>57983</v>
      </c>
      <c r="P51" s="13">
        <v>0</v>
      </c>
      <c r="Q51" s="7">
        <f t="shared" si="15"/>
        <v>27322</v>
      </c>
      <c r="R51" s="13">
        <v>0</v>
      </c>
    </row>
    <row r="52" spans="2:18" x14ac:dyDescent="0.35">
      <c r="B52" s="8">
        <f t="shared" si="16"/>
        <v>45415</v>
      </c>
      <c r="C52" s="13">
        <v>0</v>
      </c>
      <c r="D52" s="13">
        <v>0</v>
      </c>
      <c r="E52" s="13">
        <v>0</v>
      </c>
      <c r="F52" s="13">
        <v>0</v>
      </c>
      <c r="G52" s="7">
        <v>14816734.094450001</v>
      </c>
      <c r="H52" s="7">
        <v>13959514.294126</v>
      </c>
      <c r="I52" s="7">
        <v>271163.60214500001</v>
      </c>
      <c r="J52" s="7">
        <v>3407</v>
      </c>
      <c r="K52" s="7">
        <v>3332121.7959139994</v>
      </c>
      <c r="L52" s="7">
        <v>29940.504175999999</v>
      </c>
      <c r="M52" s="7">
        <v>336989</v>
      </c>
      <c r="N52" s="7">
        <v>80317</v>
      </c>
      <c r="O52" s="7">
        <v>51951</v>
      </c>
      <c r="P52" s="13">
        <v>0</v>
      </c>
      <c r="Q52" s="7">
        <f t="shared" si="15"/>
        <v>22743</v>
      </c>
      <c r="R52" s="13">
        <v>0</v>
      </c>
    </row>
    <row r="53" spans="2:18" x14ac:dyDescent="0.35">
      <c r="B53" s="8">
        <f t="shared" si="16"/>
        <v>45445</v>
      </c>
      <c r="C53" s="13">
        <v>0</v>
      </c>
      <c r="D53" s="13">
        <v>0</v>
      </c>
      <c r="E53" s="13">
        <v>0</v>
      </c>
      <c r="F53" s="13">
        <v>0</v>
      </c>
      <c r="G53" s="7">
        <v>15367797.915874995</v>
      </c>
      <c r="H53" s="7">
        <v>13715866.585865002</v>
      </c>
      <c r="I53" s="7">
        <v>206136.89768999998</v>
      </c>
      <c r="J53" s="47">
        <v>1676</v>
      </c>
      <c r="K53" s="7">
        <v>2950659.0193229998</v>
      </c>
      <c r="L53" s="7">
        <v>23353.590751999996</v>
      </c>
      <c r="M53" s="7">
        <v>311743</v>
      </c>
      <c r="N53" s="7">
        <v>68586</v>
      </c>
      <c r="O53" s="7">
        <v>60448</v>
      </c>
      <c r="P53" s="13">
        <v>0</v>
      </c>
      <c r="Q53" s="7">
        <f t="shared" si="15"/>
        <v>20255</v>
      </c>
      <c r="R53" s="13">
        <v>0</v>
      </c>
    </row>
    <row r="54" spans="2:18" x14ac:dyDescent="0.35">
      <c r="B54" s="8">
        <f t="shared" si="16"/>
        <v>45475</v>
      </c>
      <c r="C54" s="13">
        <v>0</v>
      </c>
      <c r="D54" s="13">
        <v>0</v>
      </c>
      <c r="E54" s="13">
        <v>0</v>
      </c>
      <c r="F54" s="13">
        <v>0</v>
      </c>
      <c r="G54" s="7">
        <v>15517043.250956001</v>
      </c>
      <c r="H54" s="7">
        <v>14505527.046644999</v>
      </c>
      <c r="I54" s="7">
        <v>211419.36248500002</v>
      </c>
      <c r="J54" s="7">
        <v>1691</v>
      </c>
      <c r="K54" s="7">
        <v>2998034.623625</v>
      </c>
      <c r="L54" s="7">
        <v>16179.646502000001</v>
      </c>
      <c r="M54" s="7">
        <v>305719</v>
      </c>
      <c r="N54" s="7">
        <v>70899</v>
      </c>
      <c r="O54" s="7">
        <v>72502</v>
      </c>
      <c r="P54" s="13">
        <v>0</v>
      </c>
      <c r="Q54" s="7">
        <f>O13</f>
        <v>22087</v>
      </c>
      <c r="R54" s="13">
        <v>0</v>
      </c>
    </row>
    <row r="55" spans="2:18" x14ac:dyDescent="0.35">
      <c r="B55" s="8">
        <f t="shared" si="16"/>
        <v>45505</v>
      </c>
      <c r="C55" s="13">
        <v>0</v>
      </c>
      <c r="D55" s="13">
        <v>0</v>
      </c>
      <c r="E55" s="13">
        <v>0</v>
      </c>
      <c r="F55" s="13">
        <v>0</v>
      </c>
      <c r="G55" s="7">
        <v>15631977.572588999</v>
      </c>
      <c r="H55" s="7">
        <v>14207325.560098998</v>
      </c>
      <c r="I55" s="7">
        <v>213987.28805500001</v>
      </c>
      <c r="J55" s="7">
        <v>1573</v>
      </c>
      <c r="K55" s="7">
        <v>2922729.0089620003</v>
      </c>
      <c r="L55" s="7">
        <v>12727.901972</v>
      </c>
      <c r="M55" s="7">
        <v>332997</v>
      </c>
      <c r="N55" s="7">
        <v>68022</v>
      </c>
      <c r="O55" s="7">
        <v>67698</v>
      </c>
      <c r="P55" s="13">
        <v>0</v>
      </c>
      <c r="Q55" s="7">
        <v>21278</v>
      </c>
      <c r="R55" s="13">
        <v>0</v>
      </c>
    </row>
    <row r="56" spans="2:18" x14ac:dyDescent="0.35">
      <c r="B56" s="8">
        <f>B55+31</f>
        <v>45536</v>
      </c>
      <c r="C56" s="13">
        <v>0</v>
      </c>
      <c r="D56" s="13">
        <v>0</v>
      </c>
      <c r="E56" s="13">
        <v>0</v>
      </c>
      <c r="F56" s="13">
        <v>0</v>
      </c>
      <c r="G56" s="7">
        <v>19651947.410149995</v>
      </c>
      <c r="H56" s="7">
        <v>11431032.395102998</v>
      </c>
      <c r="I56" s="7">
        <v>229889.93269499997</v>
      </c>
      <c r="J56" s="7">
        <v>15474703.719999997</v>
      </c>
      <c r="K56" s="7">
        <v>2246543.6875699996</v>
      </c>
      <c r="L56" s="7">
        <v>7933.4593159999995</v>
      </c>
      <c r="M56" s="7">
        <v>313251</v>
      </c>
      <c r="N56" s="7">
        <v>69185</v>
      </c>
      <c r="O56" s="7">
        <v>74818</v>
      </c>
      <c r="P56" s="13">
        <v>0</v>
      </c>
      <c r="Q56" s="7">
        <f>O15</f>
        <v>21016</v>
      </c>
      <c r="R56" s="13">
        <v>0</v>
      </c>
    </row>
    <row r="57" spans="2:18" x14ac:dyDescent="0.35">
      <c r="B57" s="8">
        <f>B56+30</f>
        <v>45566</v>
      </c>
      <c r="C57" s="24">
        <v>0</v>
      </c>
      <c r="D57" s="24">
        <v>0</v>
      </c>
      <c r="E57" s="24">
        <v>0</v>
      </c>
      <c r="F57" s="24">
        <v>0</v>
      </c>
      <c r="G57" s="7">
        <v>22161111.311005004</v>
      </c>
      <c r="H57" s="7">
        <v>11096551.453540999</v>
      </c>
      <c r="I57" s="7">
        <v>360928.61690000002</v>
      </c>
      <c r="J57" s="7">
        <v>14298215.000000004</v>
      </c>
      <c r="K57" s="7">
        <v>3362612.3923000004</v>
      </c>
      <c r="L57" s="7">
        <v>12897.777147999999</v>
      </c>
      <c r="M57" s="7">
        <v>343580</v>
      </c>
      <c r="N57" s="7">
        <v>78313</v>
      </c>
      <c r="O57" s="7">
        <v>77737</v>
      </c>
      <c r="P57" s="13">
        <v>0</v>
      </c>
      <c r="Q57" s="7">
        <f>O16</f>
        <v>28377</v>
      </c>
      <c r="R57" s="13">
        <v>0</v>
      </c>
    </row>
    <row r="58" spans="2:18" x14ac:dyDescent="0.35">
      <c r="B58" s="8">
        <f>B57+40</f>
        <v>45606</v>
      </c>
      <c r="C58" s="24">
        <v>0</v>
      </c>
      <c r="D58" s="24">
        <v>0</v>
      </c>
      <c r="E58" s="24">
        <v>0</v>
      </c>
      <c r="F58" s="24">
        <v>0</v>
      </c>
      <c r="G58" s="48">
        <v>22119628.085543007</v>
      </c>
      <c r="H58" s="48">
        <v>11204911.704</v>
      </c>
      <c r="I58" s="7">
        <v>390079.09849999996</v>
      </c>
      <c r="J58" s="7">
        <v>14291508.000000004</v>
      </c>
      <c r="K58" s="7">
        <v>3211542.9155999999</v>
      </c>
      <c r="L58" s="7">
        <v>17859.959104000001</v>
      </c>
      <c r="M58" s="7">
        <v>251166</v>
      </c>
      <c r="N58" s="7">
        <v>77638</v>
      </c>
      <c r="O58" s="7">
        <v>75599</v>
      </c>
      <c r="P58" s="13">
        <v>0</v>
      </c>
      <c r="Q58" s="7">
        <f>O17</f>
        <v>29687</v>
      </c>
      <c r="R58" s="13">
        <v>0</v>
      </c>
    </row>
    <row r="59" spans="2:18" x14ac:dyDescent="0.35">
      <c r="B59" s="8">
        <f t="shared" si="16"/>
        <v>45636</v>
      </c>
      <c r="C59" s="24">
        <v>0</v>
      </c>
      <c r="D59" s="24">
        <v>0</v>
      </c>
      <c r="E59" s="24">
        <v>0</v>
      </c>
      <c r="F59" s="24">
        <v>0</v>
      </c>
      <c r="G59" s="48">
        <v>23465750.163359001</v>
      </c>
      <c r="H59" s="48">
        <v>11964941.417644998</v>
      </c>
      <c r="I59" s="7">
        <v>408470.8284</v>
      </c>
      <c r="J59" s="7">
        <v>15257406.999999998</v>
      </c>
      <c r="K59" s="7">
        <v>3359457.0806999998</v>
      </c>
      <c r="L59" s="7">
        <v>21203.836276000002</v>
      </c>
      <c r="M59" s="7">
        <v>290473</v>
      </c>
      <c r="N59" s="7">
        <v>74175</v>
      </c>
      <c r="O59" s="7">
        <v>75566</v>
      </c>
      <c r="P59" s="13">
        <v>0</v>
      </c>
      <c r="Q59" s="7">
        <f>O18</f>
        <v>30283</v>
      </c>
      <c r="R59" s="13">
        <v>0</v>
      </c>
    </row>
    <row r="60" spans="2:18" x14ac:dyDescent="0.35">
      <c r="B60" s="41" t="s">
        <v>17</v>
      </c>
      <c r="C60" s="15">
        <f t="shared" ref="C60:E60" si="17">SUM(C48:C59)</f>
        <v>0</v>
      </c>
      <c r="D60" s="15">
        <f t="shared" si="17"/>
        <v>0</v>
      </c>
      <c r="E60" s="15">
        <f t="shared" si="17"/>
        <v>0</v>
      </c>
      <c r="F60" s="15">
        <f>SUM(F48:F59)</f>
        <v>0</v>
      </c>
      <c r="G60" s="17">
        <f t="shared" ref="G60:R60" si="18">SUM(G48:G59)</f>
        <v>212590227.22678298</v>
      </c>
      <c r="H60" s="17">
        <f t="shared" si="18"/>
        <v>163715688.571284</v>
      </c>
      <c r="I60" s="17">
        <f t="shared" si="18"/>
        <v>3847452.9058449999</v>
      </c>
      <c r="J60" s="17">
        <f t="shared" si="18"/>
        <v>59349962.719999999</v>
      </c>
      <c r="K60" s="17">
        <f t="shared" si="18"/>
        <v>38290201.045262001</v>
      </c>
      <c r="L60" s="17">
        <f t="shared" si="18"/>
        <v>269518.14023399993</v>
      </c>
      <c r="M60" s="17">
        <f t="shared" si="18"/>
        <v>3774910</v>
      </c>
      <c r="N60" s="17">
        <f t="shared" si="18"/>
        <v>956223</v>
      </c>
      <c r="O60" s="17">
        <f t="shared" si="18"/>
        <v>779217</v>
      </c>
      <c r="P60" s="17">
        <f t="shared" si="18"/>
        <v>0</v>
      </c>
      <c r="Q60" s="17">
        <f t="shared" si="18"/>
        <v>314884</v>
      </c>
      <c r="R60" s="17">
        <f t="shared" si="18"/>
        <v>0</v>
      </c>
    </row>
    <row r="61" spans="2:18" x14ac:dyDescent="0.35">
      <c r="B61" s="3"/>
    </row>
    <row r="62" spans="2:18" x14ac:dyDescent="0.35">
      <c r="B62" s="3"/>
      <c r="J62" s="36"/>
    </row>
    <row r="63" spans="2:18" ht="15.5" x14ac:dyDescent="0.35">
      <c r="B63" s="49" t="s">
        <v>20</v>
      </c>
      <c r="C63" s="49"/>
      <c r="D63" s="49"/>
      <c r="E63" s="49"/>
      <c r="F63" s="49"/>
      <c r="G63" s="49"/>
      <c r="H63" s="49"/>
      <c r="I63" s="49"/>
      <c r="J63" s="49"/>
      <c r="K63" s="49"/>
      <c r="L63" s="33"/>
      <c r="M63" s="33"/>
      <c r="N63" s="33"/>
      <c r="O63" s="39"/>
      <c r="P63" s="39"/>
      <c r="Q63" s="39"/>
      <c r="R63" s="39"/>
    </row>
    <row r="64" spans="2:18" ht="15.5" x14ac:dyDescent="0.35">
      <c r="B64" s="12"/>
      <c r="C64" s="12"/>
      <c r="D64" s="12"/>
      <c r="E64" s="12"/>
      <c r="F64" s="12"/>
      <c r="G64" s="12"/>
      <c r="H64" s="12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2:13" x14ac:dyDescent="0.35">
      <c r="B65" s="56" t="s">
        <v>0</v>
      </c>
      <c r="C65" s="57" t="s">
        <v>1</v>
      </c>
      <c r="D65" s="57"/>
      <c r="E65" s="57"/>
      <c r="F65" s="57" t="s">
        <v>1</v>
      </c>
      <c r="G65" s="57"/>
      <c r="H65" s="57"/>
    </row>
    <row r="66" spans="2:13" x14ac:dyDescent="0.35">
      <c r="B66" s="56"/>
      <c r="C66" s="9" t="s">
        <v>2</v>
      </c>
      <c r="D66" s="9" t="s">
        <v>3</v>
      </c>
      <c r="E66" s="9" t="s">
        <v>4</v>
      </c>
      <c r="F66" s="9" t="s">
        <v>2</v>
      </c>
      <c r="G66" s="9" t="s">
        <v>3</v>
      </c>
      <c r="H66" s="9" t="s">
        <v>4</v>
      </c>
      <c r="K66" s="19"/>
      <c r="L66" s="3"/>
      <c r="M66" s="3"/>
    </row>
    <row r="67" spans="2:13" x14ac:dyDescent="0.35">
      <c r="B67" s="56"/>
      <c r="C67" s="20" t="s">
        <v>5</v>
      </c>
      <c r="D67" s="20" t="s">
        <v>5</v>
      </c>
      <c r="E67" s="20" t="s">
        <v>5</v>
      </c>
      <c r="F67" s="20" t="s">
        <v>5</v>
      </c>
      <c r="G67" s="20" t="s">
        <v>5</v>
      </c>
      <c r="H67" s="20" t="s">
        <v>5</v>
      </c>
      <c r="L67" s="3"/>
    </row>
    <row r="68" spans="2:13" ht="18.5" x14ac:dyDescent="0.45">
      <c r="B68" s="42"/>
      <c r="C68" s="42"/>
      <c r="D68" s="42" t="s">
        <v>12</v>
      </c>
      <c r="E68" s="42"/>
      <c r="F68" s="58" t="s">
        <v>8</v>
      </c>
      <c r="G68" s="58"/>
      <c r="H68" s="58"/>
      <c r="K68" s="22"/>
      <c r="L68" s="3"/>
      <c r="M68" s="35"/>
    </row>
    <row r="69" spans="2:13" x14ac:dyDescent="0.35">
      <c r="B69" s="8">
        <v>45295</v>
      </c>
      <c r="C69" s="7">
        <v>3252</v>
      </c>
      <c r="D69" s="7">
        <v>22212</v>
      </c>
      <c r="E69" s="7">
        <v>1834</v>
      </c>
      <c r="F69" s="7">
        <v>2016252</v>
      </c>
      <c r="G69" s="13">
        <v>0</v>
      </c>
      <c r="H69" s="13">
        <v>0</v>
      </c>
      <c r="L69" s="3"/>
    </row>
    <row r="70" spans="2:13" x14ac:dyDescent="0.35">
      <c r="B70" s="8">
        <f>B69+30</f>
        <v>45325</v>
      </c>
      <c r="C70" s="7">
        <v>2760</v>
      </c>
      <c r="D70" s="7">
        <v>19274</v>
      </c>
      <c r="E70" s="7">
        <v>3078</v>
      </c>
      <c r="F70" s="7">
        <v>1979685</v>
      </c>
      <c r="G70" s="13">
        <v>0</v>
      </c>
      <c r="H70" s="13">
        <v>0</v>
      </c>
    </row>
    <row r="71" spans="2:13" x14ac:dyDescent="0.35">
      <c r="B71" s="8">
        <f t="shared" ref="B71:B80" si="19">B70+30</f>
        <v>45355</v>
      </c>
      <c r="C71" s="7">
        <v>2671.9038</v>
      </c>
      <c r="D71" s="7">
        <v>18801.36</v>
      </c>
      <c r="E71" s="7">
        <v>2921.5</v>
      </c>
      <c r="F71" s="7">
        <v>2049258</v>
      </c>
      <c r="G71" s="13">
        <v>0</v>
      </c>
      <c r="H71" s="13">
        <v>0</v>
      </c>
      <c r="K71" s="22"/>
      <c r="L71" s="3"/>
    </row>
    <row r="72" spans="2:13" x14ac:dyDescent="0.35">
      <c r="B72" s="8">
        <f t="shared" si="19"/>
        <v>45385</v>
      </c>
      <c r="C72" s="7">
        <v>765.15</v>
      </c>
      <c r="D72" s="7">
        <v>8493</v>
      </c>
      <c r="E72" s="7">
        <v>2365.5</v>
      </c>
      <c r="F72" s="7">
        <v>1903172</v>
      </c>
      <c r="G72" s="13">
        <v>0</v>
      </c>
      <c r="H72" s="13">
        <v>0</v>
      </c>
      <c r="L72" s="3"/>
      <c r="M72" s="3"/>
    </row>
    <row r="73" spans="2:13" x14ac:dyDescent="0.35">
      <c r="B73" s="8">
        <f t="shared" si="19"/>
        <v>45415</v>
      </c>
      <c r="C73" s="7">
        <v>1012.45</v>
      </c>
      <c r="D73" s="7">
        <v>14832.28</v>
      </c>
      <c r="E73" s="7">
        <v>1868.5</v>
      </c>
      <c r="F73" s="7">
        <v>1732680</v>
      </c>
      <c r="G73" s="13">
        <v>0</v>
      </c>
      <c r="H73" s="18">
        <v>0</v>
      </c>
    </row>
    <row r="74" spans="2:13" x14ac:dyDescent="0.35">
      <c r="B74" s="8">
        <f t="shared" si="19"/>
        <v>45445</v>
      </c>
      <c r="C74" s="7">
        <v>837.99228000000005</v>
      </c>
      <c r="D74" s="7">
        <v>10948.52</v>
      </c>
      <c r="E74" s="7">
        <v>1099.5</v>
      </c>
      <c r="F74" s="7">
        <v>1590926.4</v>
      </c>
      <c r="G74" s="13">
        <v>0</v>
      </c>
      <c r="H74" s="18">
        <v>0</v>
      </c>
    </row>
    <row r="75" spans="2:13" x14ac:dyDescent="0.35">
      <c r="B75" s="8">
        <f t="shared" si="19"/>
        <v>45475</v>
      </c>
      <c r="C75" s="7">
        <v>713.73191999999995</v>
      </c>
      <c r="D75" s="7">
        <v>10935.800000000001</v>
      </c>
      <c r="E75" s="7">
        <v>1239.5</v>
      </c>
      <c r="F75" s="7">
        <v>1570881.6</v>
      </c>
      <c r="G75" s="13">
        <v>0</v>
      </c>
      <c r="H75" s="18">
        <v>0</v>
      </c>
    </row>
    <row r="76" spans="2:13" x14ac:dyDescent="0.35">
      <c r="B76" s="8">
        <f t="shared" si="19"/>
        <v>45505</v>
      </c>
      <c r="C76" s="7">
        <v>1043.6646000000001</v>
      </c>
      <c r="D76" s="7">
        <v>11165.72</v>
      </c>
      <c r="E76" s="7">
        <v>1307</v>
      </c>
      <c r="F76" s="7">
        <v>1544328</v>
      </c>
      <c r="G76" s="13">
        <v>0</v>
      </c>
      <c r="H76" s="18">
        <v>0</v>
      </c>
    </row>
    <row r="77" spans="2:13" x14ac:dyDescent="0.35">
      <c r="B77" s="8">
        <f>B76+31</f>
        <v>45536</v>
      </c>
      <c r="C77" s="7">
        <v>1092.02208</v>
      </c>
      <c r="D77" s="7">
        <v>11010.84</v>
      </c>
      <c r="E77" s="7">
        <v>1485</v>
      </c>
      <c r="F77" s="7">
        <v>1496002.5</v>
      </c>
      <c r="G77" s="13">
        <v>0</v>
      </c>
      <c r="H77" s="18">
        <v>0</v>
      </c>
    </row>
    <row r="78" spans="2:13" x14ac:dyDescent="0.35">
      <c r="B78" s="8">
        <f>B77+30</f>
        <v>45566</v>
      </c>
      <c r="C78" s="7">
        <v>1431.7486799999999</v>
      </c>
      <c r="D78" s="7">
        <v>13318.119999999999</v>
      </c>
      <c r="E78" s="7">
        <v>2372</v>
      </c>
      <c r="F78" s="7">
        <v>1624827</v>
      </c>
      <c r="G78" s="13">
        <v>0</v>
      </c>
      <c r="H78" s="13">
        <v>0</v>
      </c>
    </row>
    <row r="79" spans="2:13" x14ac:dyDescent="0.35">
      <c r="B79" s="8">
        <f>B78+40</f>
        <v>45606</v>
      </c>
      <c r="C79" s="7">
        <v>1799.0206800000001</v>
      </c>
      <c r="D79" s="7">
        <v>17557.64</v>
      </c>
      <c r="E79" s="7">
        <v>2807.5</v>
      </c>
      <c r="F79" s="7">
        <v>1627303.5</v>
      </c>
      <c r="G79" s="13">
        <v>0</v>
      </c>
      <c r="H79" s="18">
        <v>0</v>
      </c>
    </row>
    <row r="80" spans="2:13" x14ac:dyDescent="0.35">
      <c r="B80" s="8">
        <f t="shared" si="19"/>
        <v>45636</v>
      </c>
      <c r="C80" s="7">
        <v>2603.34636</v>
      </c>
      <c r="D80" s="7">
        <v>18551.68</v>
      </c>
      <c r="E80" s="7">
        <v>3248</v>
      </c>
      <c r="F80" s="7">
        <v>1547978.9999999993</v>
      </c>
      <c r="G80" s="13">
        <v>0</v>
      </c>
      <c r="H80" s="13">
        <v>0</v>
      </c>
    </row>
    <row r="81" spans="2:8" x14ac:dyDescent="0.35">
      <c r="B81" s="41" t="s">
        <v>17</v>
      </c>
      <c r="C81" s="45">
        <f t="shared" ref="C81:H81" si="20">SUM(C69:C80)</f>
        <v>19983.030400000003</v>
      </c>
      <c r="D81" s="45">
        <f t="shared" si="20"/>
        <v>177100.96000000002</v>
      </c>
      <c r="E81" s="45">
        <f t="shared" si="20"/>
        <v>25626</v>
      </c>
      <c r="F81" s="45">
        <f t="shared" si="20"/>
        <v>20683295</v>
      </c>
      <c r="G81" s="21">
        <f t="shared" si="20"/>
        <v>0</v>
      </c>
      <c r="H81" s="21">
        <f t="shared" si="20"/>
        <v>0</v>
      </c>
    </row>
  </sheetData>
  <mergeCells count="33">
    <mergeCell ref="B65:B67"/>
    <mergeCell ref="C65:E65"/>
    <mergeCell ref="F65:H65"/>
    <mergeCell ref="F68:H68"/>
    <mergeCell ref="P44:R44"/>
    <mergeCell ref="F47:I47"/>
    <mergeCell ref="J47:L47"/>
    <mergeCell ref="M47:O47"/>
    <mergeCell ref="P47:R47"/>
    <mergeCell ref="B63:K63"/>
    <mergeCell ref="B42:N42"/>
    <mergeCell ref="B44:B46"/>
    <mergeCell ref="C44:E44"/>
    <mergeCell ref="F44:I44"/>
    <mergeCell ref="J44:L44"/>
    <mergeCell ref="M44:O44"/>
    <mergeCell ref="B22:N22"/>
    <mergeCell ref="B24:B26"/>
    <mergeCell ref="C24:N24"/>
    <mergeCell ref="C25:E25"/>
    <mergeCell ref="F25:H25"/>
    <mergeCell ref="I25:K25"/>
    <mergeCell ref="L25:N25"/>
    <mergeCell ref="B2:N2"/>
    <mergeCell ref="O2:Q2"/>
    <mergeCell ref="B4:B6"/>
    <mergeCell ref="C4:N4"/>
    <mergeCell ref="O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 2024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Kirill Aleksandrov</cp:lastModifiedBy>
  <cp:lastPrinted>2014-09-12T10:05:56Z</cp:lastPrinted>
  <dcterms:created xsi:type="dcterms:W3CDTF">2013-02-13T06:26:05Z</dcterms:created>
  <dcterms:modified xsi:type="dcterms:W3CDTF">2025-02-14T13:35:52Z</dcterms:modified>
</cp:coreProperties>
</file>